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75" windowHeight="6150" activeTab="0"/>
  </bookViews>
  <sheets>
    <sheet name="uvolnění z výuky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<sst xmlns="http://schemas.openxmlformats.org/spreadsheetml/2006/main" count="21" uniqueCount="21">
  <si>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Datum:</t>
  </si>
  <si>
    <t>Podpis rodičů nebo zletilého žáka</t>
  </si>
  <si>
    <t>Na základě § 67 zákona č. 561/2004 Sb. (školský zákon), ve znění pozdějších předpisů,</t>
  </si>
  <si>
    <t>Je-li žák uvolněn částečně:</t>
  </si>
  <si>
    <t xml:space="preserve"> - v uvedeném předmětu bude - nebude hodnocen.</t>
  </si>
  <si>
    <t xml:space="preserve"> - stanovují se tyto bližší podmínky uvolnění:</t>
  </si>
  <si>
    <t>žádosti o uvolnění z vyučování vyhovuji - nevyhovuji na dobu do:</t>
  </si>
  <si>
    <t>dne:</t>
  </si>
  <si>
    <t>Žáka uvolňuji z vyučování výše uvedenému předmětu  částečně - zcela.</t>
  </si>
  <si>
    <t xml:space="preserve">  Jméno a příjmení žáka, třída:</t>
  </si>
  <si>
    <t xml:space="preserve">  Adresa:</t>
  </si>
  <si>
    <t xml:space="preserve">  Žádám uvolnění od účasti na vyučování ve vyučovacím předmětu </t>
  </si>
  <si>
    <t xml:space="preserve">  Svou žádost dokládám:</t>
  </si>
  <si>
    <t xml:space="preserve">  na dobu do:</t>
  </si>
  <si>
    <t xml:space="preserve">  V </t>
  </si>
  <si>
    <t xml:space="preserve">  Rozhodnutí</t>
  </si>
  <si>
    <r>
      <t xml:space="preserve">  Žádost o uvolnění z vyučování  </t>
    </r>
    <r>
      <rPr>
        <sz val="10"/>
        <color indexed="9"/>
        <rFont val="Arial"/>
        <family val="2"/>
      </rPr>
      <t>podle § 67 zákona č. 561/2004 Sb. (školský zákon)</t>
    </r>
  </si>
  <si>
    <t xml:space="preserve">  Střední škola technická a zemědělská, Nový Jičín, příspěvková organizace</t>
  </si>
  <si>
    <t>PaedDr. Bohumír Kusý, ředitel školy</t>
  </si>
  <si>
    <t>vyplní žák nebo zákonný zástupce žáka</t>
  </si>
  <si>
    <t>vyplní škola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</si>
</sst>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3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33" borderId="16" xfId="0" applyFont="1" applyFill="1" applyBorder="1" applyAlignment="1">
      <alignment horizontal="left" vertical="top" wrapText="1" indent="1"/>
    </xf>
    <xf numFmtId="0" fontId="4" fillId="33" borderId="17" xfId="0" applyFont="1" applyFill="1" applyBorder="1" applyAlignment="1">
      <alignment horizontal="left" vertical="top" wrapText="1" indent="1"/>
    </xf>
    <xf numFmtId="0" fontId="4" fillId="33" borderId="18" xfId="0" applyFont="1" applyFill="1" applyBorder="1" applyAlignment="1">
      <alignment horizontal="left" vertical="top" wrapText="1" indent="1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2" max="2" width="14.7109375" style="0" customWidth="1"/>
    <col min="3" max="3" width="7.7109375" style="0" customWidth="1"/>
    <col min="4" max="4" width="15.28125" style="0" customWidth="1"/>
    <col min="5" max="6" width="3.28125" style="0" customWidth="1"/>
    <col min="9" max="9" width="19.8515625" style="0" customWidth="1"/>
  </cols>
  <sheetData>
    <row r="1" spans="1:9" ht="23.25" customHeight="1" thickBot="1">
      <c r="A1" s="16" t="s">
        <v>17</v>
      </c>
      <c r="B1" s="16"/>
      <c r="C1" s="16"/>
      <c r="D1" s="16"/>
      <c r="E1" s="16"/>
      <c r="F1" s="16"/>
      <c r="G1" s="16"/>
      <c r="H1" s="16"/>
      <c r="I1" s="16"/>
    </row>
    <row r="2" spans="1:9" ht="24" customHeight="1" thickBot="1">
      <c r="A2" s="29" t="s">
        <v>16</v>
      </c>
      <c r="B2" s="30"/>
      <c r="C2" s="30"/>
      <c r="D2" s="30"/>
      <c r="E2" s="30"/>
      <c r="F2" s="30"/>
      <c r="G2" s="30"/>
      <c r="H2" s="30"/>
      <c r="I2" s="31"/>
    </row>
    <row r="3" spans="1:9" ht="13.5" thickBot="1">
      <c r="A3" s="39" t="s">
        <v>19</v>
      </c>
      <c r="B3" s="4"/>
      <c r="C3" s="4"/>
      <c r="D3" s="4"/>
      <c r="E3" s="4"/>
      <c r="F3" s="4"/>
      <c r="G3" s="4"/>
      <c r="H3" s="4"/>
      <c r="I3" s="9"/>
    </row>
    <row r="4" spans="1:9" ht="33" customHeight="1" thickBot="1">
      <c r="A4" s="13" t="s">
        <v>9</v>
      </c>
      <c r="B4" s="4"/>
      <c r="C4" s="4"/>
      <c r="D4" s="17"/>
      <c r="E4" s="18"/>
      <c r="F4" s="18"/>
      <c r="G4" s="18"/>
      <c r="H4" s="18"/>
      <c r="I4" s="19"/>
    </row>
    <row r="5" spans="1:9" ht="33" customHeight="1" thickBot="1">
      <c r="A5" s="13" t="s">
        <v>10</v>
      </c>
      <c r="B5" s="5"/>
      <c r="C5" s="4"/>
      <c r="D5" s="20"/>
      <c r="E5" s="21"/>
      <c r="F5" s="21"/>
      <c r="G5" s="21"/>
      <c r="H5" s="21"/>
      <c r="I5" s="22"/>
    </row>
    <row r="6" spans="1:9" ht="14.25" customHeight="1" thickBot="1">
      <c r="A6" s="8"/>
      <c r="B6" s="4"/>
      <c r="C6" s="4"/>
      <c r="D6" s="4"/>
      <c r="E6" s="4"/>
      <c r="F6" s="4"/>
      <c r="G6" s="4"/>
      <c r="H6" s="4"/>
      <c r="I6" s="9"/>
    </row>
    <row r="7" spans="1:9" ht="33" customHeight="1" thickBot="1">
      <c r="A7" s="14" t="s">
        <v>11</v>
      </c>
      <c r="B7" s="4"/>
      <c r="C7" s="4"/>
      <c r="D7" s="4"/>
      <c r="E7" s="4"/>
      <c r="F7" s="4"/>
      <c r="G7" s="4"/>
      <c r="H7" s="20"/>
      <c r="I7" s="22"/>
    </row>
    <row r="8" spans="1:9" ht="33" customHeight="1" thickBot="1">
      <c r="A8" s="14" t="s">
        <v>13</v>
      </c>
      <c r="B8" s="4"/>
      <c r="C8" s="6"/>
      <c r="D8" s="4"/>
      <c r="E8" s="4"/>
      <c r="F8" s="4"/>
      <c r="G8" s="4"/>
      <c r="H8" s="23"/>
      <c r="I8" s="24"/>
    </row>
    <row r="9" spans="1:9" ht="33" customHeight="1" thickBot="1">
      <c r="A9" s="14" t="s">
        <v>12</v>
      </c>
      <c r="B9" s="4"/>
      <c r="C9" s="20"/>
      <c r="D9" s="21"/>
      <c r="E9" s="21"/>
      <c r="F9" s="21"/>
      <c r="G9" s="21"/>
      <c r="H9" s="21"/>
      <c r="I9" s="22"/>
    </row>
    <row r="10" spans="1:9" ht="8.25" customHeight="1" thickBot="1">
      <c r="A10" s="8"/>
      <c r="B10" s="4"/>
      <c r="C10" s="4"/>
      <c r="D10" s="4"/>
      <c r="E10" s="4"/>
      <c r="F10" s="4"/>
      <c r="G10" s="4"/>
      <c r="H10" s="4"/>
      <c r="I10" s="9"/>
    </row>
    <row r="11" spans="1:9" ht="33" customHeight="1" thickBot="1">
      <c r="A11" s="23" t="s">
        <v>14</v>
      </c>
      <c r="B11" s="32"/>
      <c r="C11" s="32" t="s">
        <v>7</v>
      </c>
      <c r="D11" s="32"/>
      <c r="E11" s="24"/>
      <c r="F11" s="33" t="s">
        <v>1</v>
      </c>
      <c r="G11" s="34"/>
      <c r="H11" s="34"/>
      <c r="I11" s="35"/>
    </row>
    <row r="12" spans="1:9" ht="33" customHeight="1" thickBot="1">
      <c r="A12" s="8"/>
      <c r="B12" s="4"/>
      <c r="C12" s="4"/>
      <c r="D12" s="4"/>
      <c r="E12" s="7"/>
      <c r="F12" s="36"/>
      <c r="G12" s="37"/>
      <c r="H12" s="37"/>
      <c r="I12" s="38"/>
    </row>
    <row r="13" spans="1:9" ht="12.75">
      <c r="A13" s="8"/>
      <c r="B13" s="4"/>
      <c r="C13" s="4"/>
      <c r="D13" s="4"/>
      <c r="E13" s="4"/>
      <c r="F13" s="4"/>
      <c r="G13" s="4"/>
      <c r="H13" s="4"/>
      <c r="I13" s="9"/>
    </row>
    <row r="14" spans="1:9" s="12" customFormat="1" ht="24" customHeight="1" thickBot="1">
      <c r="A14" s="10"/>
      <c r="B14" s="10"/>
      <c r="C14" s="10"/>
      <c r="D14" s="10"/>
      <c r="E14" s="10"/>
      <c r="F14" s="10"/>
      <c r="G14" s="10"/>
      <c r="H14" s="10"/>
      <c r="I14" s="11"/>
    </row>
    <row r="15" spans="1:9" ht="24" customHeight="1" thickBot="1">
      <c r="A15" s="29" t="s">
        <v>15</v>
      </c>
      <c r="B15" s="30"/>
      <c r="C15" s="30"/>
      <c r="D15" s="30"/>
      <c r="E15" s="30"/>
      <c r="F15" s="30"/>
      <c r="G15" s="30"/>
      <c r="H15" s="30"/>
      <c r="I15" s="31"/>
    </row>
    <row r="16" spans="1:8" ht="12.75">
      <c r="A16" s="40" t="s">
        <v>20</v>
      </c>
      <c r="B16" s="1"/>
      <c r="C16" s="1"/>
      <c r="D16" s="1"/>
      <c r="E16" s="1"/>
      <c r="F16" s="1"/>
      <c r="G16" s="1"/>
      <c r="H16" s="1"/>
    </row>
    <row r="17" spans="1:8" ht="8.25" customHeight="1">
      <c r="A17" s="41"/>
      <c r="B17" s="1"/>
      <c r="C17" s="1"/>
      <c r="D17" s="1"/>
      <c r="E17" s="1"/>
      <c r="F17" s="1"/>
      <c r="G17" s="1"/>
      <c r="H17" s="1"/>
    </row>
    <row r="18" spans="1:8" ht="12.75">
      <c r="A18" s="2" t="s">
        <v>2</v>
      </c>
      <c r="B18" s="1"/>
      <c r="C18" s="1"/>
      <c r="D18" s="1"/>
      <c r="E18" s="1"/>
      <c r="F18" s="1"/>
      <c r="G18" s="1"/>
      <c r="H18" s="1"/>
    </row>
    <row r="19" spans="1:9" ht="24" customHeight="1">
      <c r="A19" s="2" t="s">
        <v>6</v>
      </c>
      <c r="F19" s="3"/>
      <c r="G19" s="3"/>
      <c r="H19" s="15"/>
      <c r="I19" s="15"/>
    </row>
    <row r="20" ht="24" customHeight="1">
      <c r="A20" s="2" t="s">
        <v>8</v>
      </c>
    </row>
    <row r="21" ht="24" customHeight="1">
      <c r="B21" t="s">
        <v>3</v>
      </c>
    </row>
    <row r="22" ht="24" customHeight="1">
      <c r="B22" t="s">
        <v>4</v>
      </c>
    </row>
    <row r="23" ht="24" customHeight="1">
      <c r="B23" t="s">
        <v>5</v>
      </c>
    </row>
    <row r="24" ht="39" customHeight="1"/>
    <row r="34" spans="1:9" ht="12.75">
      <c r="A34" t="s">
        <v>0</v>
      </c>
      <c r="B34" s="15"/>
      <c r="C34" s="15"/>
      <c r="E34" s="15"/>
      <c r="F34" s="15"/>
      <c r="G34" s="15"/>
      <c r="H34" s="15"/>
      <c r="I34" s="15"/>
    </row>
    <row r="35" spans="5:9" ht="19.5" customHeight="1">
      <c r="E35" s="25" t="s">
        <v>18</v>
      </c>
      <c r="F35" s="25"/>
      <c r="G35" s="25"/>
      <c r="H35" s="25"/>
      <c r="I35" s="25"/>
    </row>
    <row r="36" ht="13.5" thickBot="1"/>
    <row r="37" spans="1:9" ht="12.75">
      <c r="A37" s="26"/>
      <c r="B37" s="27"/>
      <c r="C37" s="27"/>
      <c r="D37" s="27"/>
      <c r="E37" s="27"/>
      <c r="F37" s="27"/>
      <c r="G37" s="27"/>
      <c r="H37" s="27"/>
      <c r="I37" s="28"/>
    </row>
  </sheetData>
  <sheetProtection/>
  <mergeCells count="13">
    <mergeCell ref="A37:I37"/>
    <mergeCell ref="A2:I2"/>
    <mergeCell ref="A15:I15"/>
    <mergeCell ref="A11:B11"/>
    <mergeCell ref="C9:I9"/>
    <mergeCell ref="F11:I12"/>
    <mergeCell ref="C11:E11"/>
    <mergeCell ref="A1:I1"/>
    <mergeCell ref="D4:I4"/>
    <mergeCell ref="D5:I5"/>
    <mergeCell ref="H8:I8"/>
    <mergeCell ref="H7:I7"/>
    <mergeCell ref="E35:I35"/>
  </mergeCells>
  <printOptions/>
  <pageMargins left="0.787401575" right="0.55" top="0.73" bottom="0.984251969" header="0.38" footer="0.4921259845"/>
  <pageSetup fitToHeight="1" fitToWidth="1" horizontalDpi="600" verticalDpi="600" orientation="portrait" paperSize="9" scale="94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 t="e">
        <f>IF('uvolnění z výuky'!1:1,"AAAAAH6+vQA=",0)</f>
        <v>#VALUE!</v>
      </c>
      <c r="B1" t="e">
        <f>AND('uvolnění z výuky'!A1,"AAAAAH6+vQE=")</f>
        <v>#VALUE!</v>
      </c>
      <c r="C1" t="e">
        <f>AND('uvolnění z výuky'!B1,"AAAAAH6+vQI=")</f>
        <v>#VALUE!</v>
      </c>
      <c r="D1" t="e">
        <f>AND('uvolnění z výuky'!C1,"AAAAAH6+vQM=")</f>
        <v>#VALUE!</v>
      </c>
      <c r="E1" t="e">
        <f>AND('uvolnění z výuky'!D1,"AAAAAH6+vQQ=")</f>
        <v>#VALUE!</v>
      </c>
      <c r="F1" t="e">
        <f>AND('uvolnění z výuky'!E1,"AAAAAH6+vQU=")</f>
        <v>#VALUE!</v>
      </c>
      <c r="G1" t="e">
        <f>AND('uvolnění z výuky'!F1,"AAAAAH6+vQY=")</f>
        <v>#VALUE!</v>
      </c>
      <c r="H1" t="e">
        <f>AND('uvolnění z výuky'!G1,"AAAAAH6+vQc=")</f>
        <v>#VALUE!</v>
      </c>
      <c r="I1" t="e">
        <f>AND('uvolnění z výuky'!H1,"AAAAAH6+vQg=")</f>
        <v>#VALUE!</v>
      </c>
      <c r="J1" t="e">
        <f>AND('uvolnění z výuky'!I1,"AAAAAH6+vQk=")</f>
        <v>#VALUE!</v>
      </c>
      <c r="K1">
        <f>IF('uvolnění z výuky'!2:2,"AAAAAH6+vQo=",0)</f>
        <v>0</v>
      </c>
      <c r="L1" t="e">
        <f>AND('uvolnění z výuky'!A2,"AAAAAH6+vQs=")</f>
        <v>#VALUE!</v>
      </c>
      <c r="M1" t="e">
        <f>AND('uvolnění z výuky'!B2,"AAAAAH6+vQw=")</f>
        <v>#VALUE!</v>
      </c>
      <c r="N1" t="e">
        <f>AND('uvolnění z výuky'!C2,"AAAAAH6+vQ0=")</f>
        <v>#VALUE!</v>
      </c>
      <c r="O1" t="e">
        <f>AND('uvolnění z výuky'!D2,"AAAAAH6+vQ4=")</f>
        <v>#VALUE!</v>
      </c>
      <c r="P1" t="e">
        <f>AND('uvolnění z výuky'!E2,"AAAAAH6+vQ8=")</f>
        <v>#VALUE!</v>
      </c>
      <c r="Q1" t="e">
        <f>AND('uvolnění z výuky'!F2,"AAAAAH6+vRA=")</f>
        <v>#VALUE!</v>
      </c>
      <c r="R1" t="e">
        <f>AND('uvolnění z výuky'!G2,"AAAAAH6+vRE=")</f>
        <v>#VALUE!</v>
      </c>
      <c r="S1" t="e">
        <f>AND('uvolnění z výuky'!H2,"AAAAAH6+vRI=")</f>
        <v>#VALUE!</v>
      </c>
      <c r="T1" t="e">
        <f>AND('uvolnění z výuky'!I2,"AAAAAH6+vRM=")</f>
        <v>#VALUE!</v>
      </c>
      <c r="U1">
        <f>IF('uvolnění z výuky'!3:3,"AAAAAH6+vRQ=",0)</f>
        <v>0</v>
      </c>
      <c r="V1" t="e">
        <f>AND('uvolnění z výuky'!A3,"AAAAAH6+vRU=")</f>
        <v>#VALUE!</v>
      </c>
      <c r="W1" t="e">
        <f>AND('uvolnění z výuky'!B3,"AAAAAH6+vRY=")</f>
        <v>#VALUE!</v>
      </c>
      <c r="X1" t="e">
        <f>AND('uvolnění z výuky'!C3,"AAAAAH6+vRc=")</f>
        <v>#VALUE!</v>
      </c>
      <c r="Y1" t="e">
        <f>AND('uvolnění z výuky'!D3,"AAAAAH6+vRg=")</f>
        <v>#VALUE!</v>
      </c>
      <c r="Z1" t="e">
        <f>AND('uvolnění z výuky'!E3,"AAAAAH6+vRk=")</f>
        <v>#VALUE!</v>
      </c>
      <c r="AA1" t="e">
        <f>AND('uvolnění z výuky'!F3,"AAAAAH6+vRo=")</f>
        <v>#VALUE!</v>
      </c>
      <c r="AB1" t="e">
        <f>AND('uvolnění z výuky'!G3,"AAAAAH6+vRs=")</f>
        <v>#VALUE!</v>
      </c>
      <c r="AC1" t="e">
        <f>AND('uvolnění z výuky'!H3,"AAAAAH6+vRw=")</f>
        <v>#VALUE!</v>
      </c>
      <c r="AD1" t="e">
        <f>AND('uvolnění z výuky'!I3,"AAAAAH6+vR0=")</f>
        <v>#VALUE!</v>
      </c>
      <c r="AE1">
        <f>IF('uvolnění z výuky'!4:4,"AAAAAH6+vR4=",0)</f>
        <v>0</v>
      </c>
      <c r="AF1" t="e">
        <f>AND('uvolnění z výuky'!A4,"AAAAAH6+vR8=")</f>
        <v>#VALUE!</v>
      </c>
      <c r="AG1" t="e">
        <f>AND('uvolnění z výuky'!B4,"AAAAAH6+vSA=")</f>
        <v>#VALUE!</v>
      </c>
      <c r="AH1" t="e">
        <f>AND('uvolnění z výuky'!C4,"AAAAAH6+vSE=")</f>
        <v>#VALUE!</v>
      </c>
      <c r="AI1" t="e">
        <f>AND('uvolnění z výuky'!D4,"AAAAAH6+vSI=")</f>
        <v>#VALUE!</v>
      </c>
      <c r="AJ1" t="e">
        <f>AND('uvolnění z výuky'!E4,"AAAAAH6+vSM=")</f>
        <v>#VALUE!</v>
      </c>
      <c r="AK1" t="e">
        <f>AND('uvolnění z výuky'!F4,"AAAAAH6+vSQ=")</f>
        <v>#VALUE!</v>
      </c>
      <c r="AL1" t="e">
        <f>AND('uvolnění z výuky'!G4,"AAAAAH6+vSU=")</f>
        <v>#VALUE!</v>
      </c>
      <c r="AM1" t="e">
        <f>AND('uvolnění z výuky'!H4,"AAAAAH6+vSY=")</f>
        <v>#VALUE!</v>
      </c>
      <c r="AN1" t="e">
        <f>AND('uvolnění z výuky'!I4,"AAAAAH6+vSc=")</f>
        <v>#VALUE!</v>
      </c>
      <c r="AO1">
        <f>IF('uvolnění z výuky'!5:5,"AAAAAH6+vSg=",0)</f>
        <v>0</v>
      </c>
      <c r="AP1" t="e">
        <f>AND('uvolnění z výuky'!A5,"AAAAAH6+vSk=")</f>
        <v>#VALUE!</v>
      </c>
      <c r="AQ1" t="e">
        <f>AND('uvolnění z výuky'!B5,"AAAAAH6+vSo=")</f>
        <v>#VALUE!</v>
      </c>
      <c r="AR1" t="e">
        <f>AND('uvolnění z výuky'!C5,"AAAAAH6+vSs=")</f>
        <v>#VALUE!</v>
      </c>
      <c r="AS1" t="e">
        <f>AND('uvolnění z výuky'!D5,"AAAAAH6+vSw=")</f>
        <v>#VALUE!</v>
      </c>
      <c r="AT1" t="e">
        <f>AND('uvolnění z výuky'!E5,"AAAAAH6+vS0=")</f>
        <v>#VALUE!</v>
      </c>
      <c r="AU1" t="e">
        <f>AND('uvolnění z výuky'!F5,"AAAAAH6+vS4=")</f>
        <v>#VALUE!</v>
      </c>
      <c r="AV1" t="e">
        <f>AND('uvolnění z výuky'!G5,"AAAAAH6+vS8=")</f>
        <v>#VALUE!</v>
      </c>
      <c r="AW1" t="e">
        <f>AND('uvolnění z výuky'!H5,"AAAAAH6+vTA=")</f>
        <v>#VALUE!</v>
      </c>
      <c r="AX1" t="e">
        <f>AND('uvolnění z výuky'!I5,"AAAAAH6+vTE=")</f>
        <v>#VALUE!</v>
      </c>
      <c r="AY1">
        <f>IF('uvolnění z výuky'!6:6,"AAAAAH6+vTI=",0)</f>
        <v>0</v>
      </c>
      <c r="AZ1" t="e">
        <f>AND('uvolnění z výuky'!A6,"AAAAAH6+vTM=")</f>
        <v>#VALUE!</v>
      </c>
      <c r="BA1" t="e">
        <f>AND('uvolnění z výuky'!B6,"AAAAAH6+vTQ=")</f>
        <v>#VALUE!</v>
      </c>
      <c r="BB1" t="e">
        <f>AND('uvolnění z výuky'!C6,"AAAAAH6+vTU=")</f>
        <v>#VALUE!</v>
      </c>
      <c r="BC1" t="e">
        <f>AND('uvolnění z výuky'!D6,"AAAAAH6+vTY=")</f>
        <v>#VALUE!</v>
      </c>
      <c r="BD1" t="e">
        <f>AND('uvolnění z výuky'!E6,"AAAAAH6+vTc=")</f>
        <v>#VALUE!</v>
      </c>
      <c r="BE1" t="e">
        <f>AND('uvolnění z výuky'!F6,"AAAAAH6+vTg=")</f>
        <v>#VALUE!</v>
      </c>
      <c r="BF1" t="e">
        <f>AND('uvolnění z výuky'!G6,"AAAAAH6+vTk=")</f>
        <v>#VALUE!</v>
      </c>
      <c r="BG1" t="e">
        <f>AND('uvolnění z výuky'!H6,"AAAAAH6+vTo=")</f>
        <v>#VALUE!</v>
      </c>
      <c r="BH1" t="e">
        <f>AND('uvolnění z výuky'!I6,"AAAAAH6+vTs=")</f>
        <v>#VALUE!</v>
      </c>
      <c r="BI1">
        <f>IF('uvolnění z výuky'!7:7,"AAAAAH6+vTw=",0)</f>
        <v>0</v>
      </c>
      <c r="BJ1" t="e">
        <f>AND('uvolnění z výuky'!A7,"AAAAAH6+vT0=")</f>
        <v>#VALUE!</v>
      </c>
      <c r="BK1" t="e">
        <f>AND('uvolnění z výuky'!B7,"AAAAAH6+vT4=")</f>
        <v>#VALUE!</v>
      </c>
      <c r="BL1" t="e">
        <f>AND('uvolnění z výuky'!C7,"AAAAAH6+vT8=")</f>
        <v>#VALUE!</v>
      </c>
      <c r="BM1" t="e">
        <f>AND('uvolnění z výuky'!D7,"AAAAAH6+vUA=")</f>
        <v>#VALUE!</v>
      </c>
      <c r="BN1" t="e">
        <f>AND('uvolnění z výuky'!E7,"AAAAAH6+vUE=")</f>
        <v>#VALUE!</v>
      </c>
      <c r="BO1" t="e">
        <f>AND('uvolnění z výuky'!F7,"AAAAAH6+vUI=")</f>
        <v>#VALUE!</v>
      </c>
      <c r="BP1" t="e">
        <f>AND('uvolnění z výuky'!G7,"AAAAAH6+vUM=")</f>
        <v>#VALUE!</v>
      </c>
      <c r="BQ1" t="e">
        <f>AND('uvolnění z výuky'!H7,"AAAAAH6+vUQ=")</f>
        <v>#VALUE!</v>
      </c>
      <c r="BR1" t="e">
        <f>AND('uvolnění z výuky'!I7,"AAAAAH6+vUU=")</f>
        <v>#VALUE!</v>
      </c>
      <c r="BS1">
        <f>IF('uvolnění z výuky'!8:8,"AAAAAH6+vUY=",0)</f>
        <v>0</v>
      </c>
      <c r="BT1" t="e">
        <f>AND('uvolnění z výuky'!A8,"AAAAAH6+vUc=")</f>
        <v>#VALUE!</v>
      </c>
      <c r="BU1" t="e">
        <f>AND('uvolnění z výuky'!B8,"AAAAAH6+vUg=")</f>
        <v>#VALUE!</v>
      </c>
      <c r="BV1" t="e">
        <f>AND('uvolnění z výuky'!C8,"AAAAAH6+vUk=")</f>
        <v>#VALUE!</v>
      </c>
      <c r="BW1" t="e">
        <f>AND('uvolnění z výuky'!D8,"AAAAAH6+vUo=")</f>
        <v>#VALUE!</v>
      </c>
      <c r="BX1" t="e">
        <f>AND('uvolnění z výuky'!E8,"AAAAAH6+vUs=")</f>
        <v>#VALUE!</v>
      </c>
      <c r="BY1" t="e">
        <f>AND('uvolnění z výuky'!F8,"AAAAAH6+vUw=")</f>
        <v>#VALUE!</v>
      </c>
      <c r="BZ1" t="e">
        <f>AND('uvolnění z výuky'!G8,"AAAAAH6+vU0=")</f>
        <v>#VALUE!</v>
      </c>
      <c r="CA1" t="e">
        <f>AND('uvolnění z výuky'!H8,"AAAAAH6+vU4=")</f>
        <v>#VALUE!</v>
      </c>
      <c r="CB1" t="e">
        <f>AND('uvolnění z výuky'!I8,"AAAAAH6+vU8=")</f>
        <v>#VALUE!</v>
      </c>
      <c r="CC1">
        <f>IF('uvolnění z výuky'!9:9,"AAAAAH6+vVA=",0)</f>
        <v>0</v>
      </c>
      <c r="CD1" t="e">
        <f>AND('uvolnění z výuky'!A9,"AAAAAH6+vVE=")</f>
        <v>#VALUE!</v>
      </c>
      <c r="CE1" t="e">
        <f>AND('uvolnění z výuky'!B9,"AAAAAH6+vVI=")</f>
        <v>#VALUE!</v>
      </c>
      <c r="CF1" t="e">
        <f>AND('uvolnění z výuky'!C9,"AAAAAH6+vVM=")</f>
        <v>#VALUE!</v>
      </c>
      <c r="CG1" t="e">
        <f>AND('uvolnění z výuky'!D9,"AAAAAH6+vVQ=")</f>
        <v>#VALUE!</v>
      </c>
      <c r="CH1" t="e">
        <f>AND('uvolnění z výuky'!E9,"AAAAAH6+vVU=")</f>
        <v>#VALUE!</v>
      </c>
      <c r="CI1" t="e">
        <f>AND('uvolnění z výuky'!F9,"AAAAAH6+vVY=")</f>
        <v>#VALUE!</v>
      </c>
      <c r="CJ1" t="e">
        <f>AND('uvolnění z výuky'!G9,"AAAAAH6+vVc=")</f>
        <v>#VALUE!</v>
      </c>
      <c r="CK1" t="e">
        <f>AND('uvolnění z výuky'!H9,"AAAAAH6+vVg=")</f>
        <v>#VALUE!</v>
      </c>
      <c r="CL1" t="e">
        <f>AND('uvolnění z výuky'!I9,"AAAAAH6+vVk=")</f>
        <v>#VALUE!</v>
      </c>
      <c r="CM1">
        <f>IF('uvolnění z výuky'!10:10,"AAAAAH6+vVo=",0)</f>
        <v>0</v>
      </c>
      <c r="CN1" t="e">
        <f>AND('uvolnění z výuky'!A10,"AAAAAH6+vVs=")</f>
        <v>#VALUE!</v>
      </c>
      <c r="CO1" t="e">
        <f>AND('uvolnění z výuky'!B10,"AAAAAH6+vVw=")</f>
        <v>#VALUE!</v>
      </c>
      <c r="CP1" t="e">
        <f>AND('uvolnění z výuky'!C10,"AAAAAH6+vV0=")</f>
        <v>#VALUE!</v>
      </c>
      <c r="CQ1" t="e">
        <f>AND('uvolnění z výuky'!D10,"AAAAAH6+vV4=")</f>
        <v>#VALUE!</v>
      </c>
      <c r="CR1" t="e">
        <f>AND('uvolnění z výuky'!E10,"AAAAAH6+vV8=")</f>
        <v>#VALUE!</v>
      </c>
      <c r="CS1" t="e">
        <f>AND('uvolnění z výuky'!F10,"AAAAAH6+vWA=")</f>
        <v>#VALUE!</v>
      </c>
      <c r="CT1" t="e">
        <f>AND('uvolnění z výuky'!G10,"AAAAAH6+vWE=")</f>
        <v>#VALUE!</v>
      </c>
      <c r="CU1" t="e">
        <f>AND('uvolnění z výuky'!H10,"AAAAAH6+vWI=")</f>
        <v>#VALUE!</v>
      </c>
      <c r="CV1" t="e">
        <f>AND('uvolnění z výuky'!I10,"AAAAAH6+vWM=")</f>
        <v>#VALUE!</v>
      </c>
      <c r="CW1">
        <f>IF('uvolnění z výuky'!11:11,"AAAAAH6+vWQ=",0)</f>
        <v>0</v>
      </c>
      <c r="CX1" t="e">
        <f>AND('uvolnění z výuky'!A11,"AAAAAH6+vWU=")</f>
        <v>#VALUE!</v>
      </c>
      <c r="CY1" t="e">
        <f>AND('uvolnění z výuky'!B11,"AAAAAH6+vWY=")</f>
        <v>#VALUE!</v>
      </c>
      <c r="CZ1" t="e">
        <f>AND('uvolnění z výuky'!C11,"AAAAAH6+vWc=")</f>
        <v>#VALUE!</v>
      </c>
      <c r="DA1" t="e">
        <f>AND('uvolnění z výuky'!D11,"AAAAAH6+vWg=")</f>
        <v>#VALUE!</v>
      </c>
      <c r="DB1" t="e">
        <f>AND('uvolnění z výuky'!E11,"AAAAAH6+vWk=")</f>
        <v>#VALUE!</v>
      </c>
      <c r="DC1" t="e">
        <f>AND('uvolnění z výuky'!F11,"AAAAAH6+vWo=")</f>
        <v>#VALUE!</v>
      </c>
      <c r="DD1" t="e">
        <f>AND('uvolnění z výuky'!G11,"AAAAAH6+vWs=")</f>
        <v>#VALUE!</v>
      </c>
      <c r="DE1" t="e">
        <f>AND('uvolnění z výuky'!H11,"AAAAAH6+vWw=")</f>
        <v>#VALUE!</v>
      </c>
      <c r="DF1" t="e">
        <f>AND('uvolnění z výuky'!I11,"AAAAAH6+vW0=")</f>
        <v>#VALUE!</v>
      </c>
      <c r="DG1">
        <f>IF('uvolnění z výuky'!12:12,"AAAAAH6+vW4=",0)</f>
        <v>0</v>
      </c>
      <c r="DH1" t="e">
        <f>AND('uvolnění z výuky'!A12,"AAAAAH6+vW8=")</f>
        <v>#VALUE!</v>
      </c>
      <c r="DI1" t="e">
        <f>AND('uvolnění z výuky'!B12,"AAAAAH6+vXA=")</f>
        <v>#VALUE!</v>
      </c>
      <c r="DJ1" t="e">
        <f>AND('uvolnění z výuky'!C12,"AAAAAH6+vXE=")</f>
        <v>#VALUE!</v>
      </c>
      <c r="DK1" t="e">
        <f>AND('uvolnění z výuky'!D12,"AAAAAH6+vXI=")</f>
        <v>#VALUE!</v>
      </c>
      <c r="DL1" t="e">
        <f>AND('uvolnění z výuky'!E12,"AAAAAH6+vXM=")</f>
        <v>#VALUE!</v>
      </c>
      <c r="DM1" t="e">
        <f>AND('uvolnění z výuky'!F12,"AAAAAH6+vXQ=")</f>
        <v>#VALUE!</v>
      </c>
      <c r="DN1" t="e">
        <f>AND('uvolnění z výuky'!G12,"AAAAAH6+vXU=")</f>
        <v>#VALUE!</v>
      </c>
      <c r="DO1" t="e">
        <f>AND('uvolnění z výuky'!H12,"AAAAAH6+vXY=")</f>
        <v>#VALUE!</v>
      </c>
      <c r="DP1" t="e">
        <f>AND('uvolnění z výuky'!I12,"AAAAAH6+vXc=")</f>
        <v>#VALUE!</v>
      </c>
      <c r="DQ1">
        <f>IF('uvolnění z výuky'!13:13,"AAAAAH6+vXg=",0)</f>
        <v>0</v>
      </c>
      <c r="DR1" t="e">
        <f>AND('uvolnění z výuky'!A13,"AAAAAH6+vXk=")</f>
        <v>#VALUE!</v>
      </c>
      <c r="DS1" t="e">
        <f>AND('uvolnění z výuky'!B13,"AAAAAH6+vXo=")</f>
        <v>#VALUE!</v>
      </c>
      <c r="DT1" t="e">
        <f>AND('uvolnění z výuky'!C13,"AAAAAH6+vXs=")</f>
        <v>#VALUE!</v>
      </c>
      <c r="DU1" t="e">
        <f>AND('uvolnění z výuky'!D13,"AAAAAH6+vXw=")</f>
        <v>#VALUE!</v>
      </c>
      <c r="DV1" t="e">
        <f>AND('uvolnění z výuky'!E13,"AAAAAH6+vX0=")</f>
        <v>#VALUE!</v>
      </c>
      <c r="DW1" t="e">
        <f>AND('uvolnění z výuky'!F13,"AAAAAH6+vX4=")</f>
        <v>#VALUE!</v>
      </c>
      <c r="DX1" t="e">
        <f>AND('uvolnění z výuky'!G13,"AAAAAH6+vX8=")</f>
        <v>#VALUE!</v>
      </c>
      <c r="DY1" t="e">
        <f>AND('uvolnění z výuky'!H13,"AAAAAH6+vYA=")</f>
        <v>#VALUE!</v>
      </c>
      <c r="DZ1" t="e">
        <f>AND('uvolnění z výuky'!I13,"AAAAAH6+vYE=")</f>
        <v>#VALUE!</v>
      </c>
      <c r="EA1">
        <f>IF('uvolnění z výuky'!14:14,"AAAAAH6+vYI=",0)</f>
        <v>0</v>
      </c>
      <c r="EB1" t="e">
        <f>AND('uvolnění z výuky'!A14,"AAAAAH6+vYM=")</f>
        <v>#VALUE!</v>
      </c>
      <c r="EC1" t="e">
        <f>AND('uvolnění z výuky'!B14,"AAAAAH6+vYQ=")</f>
        <v>#VALUE!</v>
      </c>
      <c r="ED1" t="e">
        <f>AND('uvolnění z výuky'!C14,"AAAAAH6+vYU=")</f>
        <v>#VALUE!</v>
      </c>
      <c r="EE1" t="e">
        <f>AND('uvolnění z výuky'!D14,"AAAAAH6+vYY=")</f>
        <v>#VALUE!</v>
      </c>
      <c r="EF1" t="e">
        <f>AND('uvolnění z výuky'!E14,"AAAAAH6+vYc=")</f>
        <v>#VALUE!</v>
      </c>
      <c r="EG1" t="e">
        <f>AND('uvolnění z výuky'!F14,"AAAAAH6+vYg=")</f>
        <v>#VALUE!</v>
      </c>
      <c r="EH1" t="e">
        <f>AND('uvolnění z výuky'!G14,"AAAAAH6+vYk=")</f>
        <v>#VALUE!</v>
      </c>
      <c r="EI1" t="e">
        <f>AND('uvolnění z výuky'!H14,"AAAAAH6+vYo=")</f>
        <v>#VALUE!</v>
      </c>
      <c r="EJ1" t="e">
        <f>AND('uvolnění z výuky'!I14,"AAAAAH6+vYs=")</f>
        <v>#VALUE!</v>
      </c>
      <c r="EK1">
        <f>IF('uvolnění z výuky'!15:15,"AAAAAH6+vYw=",0)</f>
        <v>0</v>
      </c>
      <c r="EL1" t="e">
        <f>AND('uvolnění z výuky'!A15,"AAAAAH6+vY0=")</f>
        <v>#VALUE!</v>
      </c>
      <c r="EM1" t="e">
        <f>AND('uvolnění z výuky'!B15,"AAAAAH6+vY4=")</f>
        <v>#VALUE!</v>
      </c>
      <c r="EN1" t="e">
        <f>AND('uvolnění z výuky'!C15,"AAAAAH6+vY8=")</f>
        <v>#VALUE!</v>
      </c>
      <c r="EO1" t="e">
        <f>AND('uvolnění z výuky'!D15,"AAAAAH6+vZA=")</f>
        <v>#VALUE!</v>
      </c>
      <c r="EP1" t="e">
        <f>AND('uvolnění z výuky'!E15,"AAAAAH6+vZE=")</f>
        <v>#VALUE!</v>
      </c>
      <c r="EQ1" t="e">
        <f>AND('uvolnění z výuky'!F15,"AAAAAH6+vZI=")</f>
        <v>#VALUE!</v>
      </c>
      <c r="ER1" t="e">
        <f>AND('uvolnění z výuky'!G15,"AAAAAH6+vZM=")</f>
        <v>#VALUE!</v>
      </c>
      <c r="ES1" t="e">
        <f>AND('uvolnění z výuky'!H15,"AAAAAH6+vZQ=")</f>
        <v>#VALUE!</v>
      </c>
      <c r="ET1" t="e">
        <f>AND('uvolnění z výuky'!I15,"AAAAAH6+vZU=")</f>
        <v>#VALUE!</v>
      </c>
      <c r="EU1">
        <f>IF('uvolnění z výuky'!16:16,"AAAAAH6+vZY=",0)</f>
        <v>0</v>
      </c>
      <c r="EV1" t="e">
        <f>AND('uvolnění z výuky'!A16,"AAAAAH6+vZc=")</f>
        <v>#VALUE!</v>
      </c>
      <c r="EW1" t="e">
        <f>AND('uvolnění z výuky'!B16,"AAAAAH6+vZg=")</f>
        <v>#VALUE!</v>
      </c>
      <c r="EX1" t="e">
        <f>AND('uvolnění z výuky'!C16,"AAAAAH6+vZk=")</f>
        <v>#VALUE!</v>
      </c>
      <c r="EY1" t="e">
        <f>AND('uvolnění z výuky'!D16,"AAAAAH6+vZo=")</f>
        <v>#VALUE!</v>
      </c>
      <c r="EZ1" t="e">
        <f>AND('uvolnění z výuky'!E16,"AAAAAH6+vZs=")</f>
        <v>#VALUE!</v>
      </c>
      <c r="FA1" t="e">
        <f>AND('uvolnění z výuky'!F16,"AAAAAH6+vZw=")</f>
        <v>#VALUE!</v>
      </c>
      <c r="FB1" t="e">
        <f>AND('uvolnění z výuky'!G16,"AAAAAH6+vZ0=")</f>
        <v>#VALUE!</v>
      </c>
      <c r="FC1" t="e">
        <f>AND('uvolnění z výuky'!H16,"AAAAAH6+vZ4=")</f>
        <v>#VALUE!</v>
      </c>
      <c r="FD1" t="e">
        <f>AND('uvolnění z výuky'!I16,"AAAAAH6+vZ8=")</f>
        <v>#VALUE!</v>
      </c>
      <c r="FE1">
        <f>IF('uvolnění z výuky'!18:18,"AAAAAH6+vaA=",0)</f>
        <v>0</v>
      </c>
      <c r="FF1" t="e">
        <f>AND('uvolnění z výuky'!A18,"AAAAAH6+vaE=")</f>
        <v>#VALUE!</v>
      </c>
      <c r="FG1" t="e">
        <f>AND('uvolnění z výuky'!B18,"AAAAAH6+vaI=")</f>
        <v>#VALUE!</v>
      </c>
      <c r="FH1" t="e">
        <f>AND('uvolnění z výuky'!C18,"AAAAAH6+vaM=")</f>
        <v>#VALUE!</v>
      </c>
      <c r="FI1" t="e">
        <f>AND('uvolnění z výuky'!D18,"AAAAAH6+vaQ=")</f>
        <v>#VALUE!</v>
      </c>
      <c r="FJ1" t="e">
        <f>AND('uvolnění z výuky'!E18,"AAAAAH6+vaU=")</f>
        <v>#VALUE!</v>
      </c>
      <c r="FK1" t="e">
        <f>AND('uvolnění z výuky'!F18,"AAAAAH6+vaY=")</f>
        <v>#VALUE!</v>
      </c>
      <c r="FL1" t="e">
        <f>AND('uvolnění z výuky'!G18,"AAAAAH6+vac=")</f>
        <v>#VALUE!</v>
      </c>
      <c r="FM1" t="e">
        <f>AND('uvolnění z výuky'!H18,"AAAAAH6+vag=")</f>
        <v>#VALUE!</v>
      </c>
      <c r="FN1" t="e">
        <f>AND('uvolnění z výuky'!I18,"AAAAAH6+vak=")</f>
        <v>#VALUE!</v>
      </c>
      <c r="FO1">
        <f>IF('uvolnění z výuky'!19:19,"AAAAAH6+vao=",0)</f>
        <v>0</v>
      </c>
      <c r="FP1" t="e">
        <f>AND('uvolnění z výuky'!A19,"AAAAAH6+vas=")</f>
        <v>#VALUE!</v>
      </c>
      <c r="FQ1" t="e">
        <f>AND('uvolnění z výuky'!B19,"AAAAAH6+vaw=")</f>
        <v>#VALUE!</v>
      </c>
      <c r="FR1" t="e">
        <f>AND('uvolnění z výuky'!C19,"AAAAAH6+va0=")</f>
        <v>#VALUE!</v>
      </c>
      <c r="FS1" t="e">
        <f>AND('uvolnění z výuky'!D19,"AAAAAH6+va4=")</f>
        <v>#VALUE!</v>
      </c>
      <c r="FT1" t="e">
        <f>AND('uvolnění z výuky'!E19,"AAAAAH6+va8=")</f>
        <v>#VALUE!</v>
      </c>
      <c r="FU1" t="e">
        <f>AND('uvolnění z výuky'!F19,"AAAAAH6+vbA=")</f>
        <v>#VALUE!</v>
      </c>
      <c r="FV1" t="e">
        <f>AND('uvolnění z výuky'!G19,"AAAAAH6+vbE=")</f>
        <v>#VALUE!</v>
      </c>
      <c r="FW1" t="e">
        <f>AND('uvolnění z výuky'!H19,"AAAAAH6+vbI=")</f>
        <v>#VALUE!</v>
      </c>
      <c r="FX1" t="e">
        <f>AND('uvolnění z výuky'!I19,"AAAAAH6+vbM=")</f>
        <v>#VALUE!</v>
      </c>
      <c r="FY1">
        <f>IF('uvolnění z výuky'!20:20,"AAAAAH6+vbQ=",0)</f>
        <v>0</v>
      </c>
      <c r="FZ1" t="e">
        <f>AND('uvolnění z výuky'!A20,"AAAAAH6+vbU=")</f>
        <v>#VALUE!</v>
      </c>
      <c r="GA1" t="e">
        <f>AND('uvolnění z výuky'!B20,"AAAAAH6+vbY=")</f>
        <v>#VALUE!</v>
      </c>
      <c r="GB1" t="e">
        <f>AND('uvolnění z výuky'!C20,"AAAAAH6+vbc=")</f>
        <v>#VALUE!</v>
      </c>
      <c r="GC1" t="e">
        <f>AND('uvolnění z výuky'!D20,"AAAAAH6+vbg=")</f>
        <v>#VALUE!</v>
      </c>
      <c r="GD1" t="e">
        <f>AND('uvolnění z výuky'!E20,"AAAAAH6+vbk=")</f>
        <v>#VALUE!</v>
      </c>
      <c r="GE1" t="e">
        <f>AND('uvolnění z výuky'!F20,"AAAAAH6+vbo=")</f>
        <v>#VALUE!</v>
      </c>
      <c r="GF1" t="e">
        <f>AND('uvolnění z výuky'!G20,"AAAAAH6+vbs=")</f>
        <v>#VALUE!</v>
      </c>
      <c r="GG1" t="e">
        <f>AND('uvolnění z výuky'!H20,"AAAAAH6+vbw=")</f>
        <v>#VALUE!</v>
      </c>
      <c r="GH1" t="e">
        <f>AND('uvolnění z výuky'!I20,"AAAAAH6+vb0=")</f>
        <v>#VALUE!</v>
      </c>
      <c r="GI1">
        <f>IF('uvolnění z výuky'!21:21,"AAAAAH6+vb4=",0)</f>
        <v>0</v>
      </c>
      <c r="GJ1" t="e">
        <f>AND('uvolnění z výuky'!A21,"AAAAAH6+vb8=")</f>
        <v>#VALUE!</v>
      </c>
      <c r="GK1" t="e">
        <f>AND('uvolnění z výuky'!B21,"AAAAAH6+vcA=")</f>
        <v>#VALUE!</v>
      </c>
      <c r="GL1" t="e">
        <f>AND('uvolnění z výuky'!C21,"AAAAAH6+vcE=")</f>
        <v>#VALUE!</v>
      </c>
      <c r="GM1" t="e">
        <f>AND('uvolnění z výuky'!D21,"AAAAAH6+vcI=")</f>
        <v>#VALUE!</v>
      </c>
      <c r="GN1" t="e">
        <f>AND('uvolnění z výuky'!E21,"AAAAAH6+vcM=")</f>
        <v>#VALUE!</v>
      </c>
      <c r="GO1" t="e">
        <f>AND('uvolnění z výuky'!F21,"AAAAAH6+vcQ=")</f>
        <v>#VALUE!</v>
      </c>
      <c r="GP1" t="e">
        <f>AND('uvolnění z výuky'!G21,"AAAAAH6+vcU=")</f>
        <v>#VALUE!</v>
      </c>
      <c r="GQ1" t="e">
        <f>AND('uvolnění z výuky'!H21,"AAAAAH6+vcY=")</f>
        <v>#VALUE!</v>
      </c>
      <c r="GR1" t="e">
        <f>AND('uvolnění z výuky'!I21,"AAAAAH6+vcc=")</f>
        <v>#VALUE!</v>
      </c>
      <c r="GS1">
        <f>IF('uvolnění z výuky'!22:22,"AAAAAH6+vcg=",0)</f>
        <v>0</v>
      </c>
      <c r="GT1" t="e">
        <f>AND('uvolnění z výuky'!A22,"AAAAAH6+vck=")</f>
        <v>#VALUE!</v>
      </c>
      <c r="GU1" t="e">
        <f>AND('uvolnění z výuky'!B22,"AAAAAH6+vco=")</f>
        <v>#VALUE!</v>
      </c>
      <c r="GV1" t="e">
        <f>AND('uvolnění z výuky'!C22,"AAAAAH6+vcs=")</f>
        <v>#VALUE!</v>
      </c>
      <c r="GW1" t="e">
        <f>AND('uvolnění z výuky'!D22,"AAAAAH6+vcw=")</f>
        <v>#VALUE!</v>
      </c>
      <c r="GX1" t="e">
        <f>AND('uvolnění z výuky'!E22,"AAAAAH6+vc0=")</f>
        <v>#VALUE!</v>
      </c>
      <c r="GY1" t="e">
        <f>AND('uvolnění z výuky'!F22,"AAAAAH6+vc4=")</f>
        <v>#VALUE!</v>
      </c>
      <c r="GZ1" t="e">
        <f>AND('uvolnění z výuky'!G22,"AAAAAH6+vc8=")</f>
        <v>#VALUE!</v>
      </c>
      <c r="HA1" t="e">
        <f>AND('uvolnění z výuky'!H22,"AAAAAH6+vdA=")</f>
        <v>#VALUE!</v>
      </c>
      <c r="HB1" t="e">
        <f>AND('uvolnění z výuky'!I22,"AAAAAH6+vdE=")</f>
        <v>#VALUE!</v>
      </c>
      <c r="HC1">
        <f>IF('uvolnění z výuky'!23:23,"AAAAAH6+vdI=",0)</f>
        <v>0</v>
      </c>
      <c r="HD1" t="e">
        <f>AND('uvolnění z výuky'!A23,"AAAAAH6+vdM=")</f>
        <v>#VALUE!</v>
      </c>
      <c r="HE1" t="e">
        <f>AND('uvolnění z výuky'!B23,"AAAAAH6+vdQ=")</f>
        <v>#VALUE!</v>
      </c>
      <c r="HF1" t="e">
        <f>AND('uvolnění z výuky'!C23,"AAAAAH6+vdU=")</f>
        <v>#VALUE!</v>
      </c>
      <c r="HG1" t="e">
        <f>AND('uvolnění z výuky'!D23,"AAAAAH6+vdY=")</f>
        <v>#VALUE!</v>
      </c>
      <c r="HH1" t="e">
        <f>AND('uvolnění z výuky'!E23,"AAAAAH6+vdc=")</f>
        <v>#VALUE!</v>
      </c>
      <c r="HI1" t="e">
        <f>AND('uvolnění z výuky'!F23,"AAAAAH6+vdg=")</f>
        <v>#VALUE!</v>
      </c>
      <c r="HJ1" t="e">
        <f>AND('uvolnění z výuky'!G23,"AAAAAH6+vdk=")</f>
        <v>#VALUE!</v>
      </c>
      <c r="HK1" t="e">
        <f>AND('uvolnění z výuky'!H23,"AAAAAH6+vdo=")</f>
        <v>#VALUE!</v>
      </c>
      <c r="HL1" t="e">
        <f>AND('uvolnění z výuky'!I23,"AAAAAH6+vds=")</f>
        <v>#VALUE!</v>
      </c>
      <c r="HM1">
        <f>IF('uvolnění z výuky'!24:24,"AAAAAH6+vdw=",0)</f>
        <v>0</v>
      </c>
      <c r="HN1" t="e">
        <f>AND('uvolnění z výuky'!A24,"AAAAAH6+vd0=")</f>
        <v>#VALUE!</v>
      </c>
      <c r="HO1" t="e">
        <f>AND('uvolnění z výuky'!B24,"AAAAAH6+vd4=")</f>
        <v>#VALUE!</v>
      </c>
      <c r="HP1" t="e">
        <f>AND('uvolnění z výuky'!C24,"AAAAAH6+vd8=")</f>
        <v>#VALUE!</v>
      </c>
      <c r="HQ1" t="e">
        <f>AND('uvolnění z výuky'!D24,"AAAAAH6+veA=")</f>
        <v>#VALUE!</v>
      </c>
      <c r="HR1" t="e">
        <f>AND('uvolnění z výuky'!E24,"AAAAAH6+veE=")</f>
        <v>#VALUE!</v>
      </c>
      <c r="HS1" t="e">
        <f>AND('uvolnění z výuky'!F24,"AAAAAH6+veI=")</f>
        <v>#VALUE!</v>
      </c>
      <c r="HT1" t="e">
        <f>AND('uvolnění z výuky'!G24,"AAAAAH6+veM=")</f>
        <v>#VALUE!</v>
      </c>
      <c r="HU1" t="e">
        <f>AND('uvolnění z výuky'!H24,"AAAAAH6+veQ=")</f>
        <v>#VALUE!</v>
      </c>
      <c r="HV1" t="e">
        <f>AND('uvolnění z výuky'!I24,"AAAAAH6+veU=")</f>
        <v>#VALUE!</v>
      </c>
      <c r="HW1">
        <f>IF('uvolnění z výuky'!25:25,"AAAAAH6+veY=",0)</f>
        <v>0</v>
      </c>
      <c r="HX1" t="e">
        <f>AND('uvolnění z výuky'!A25,"AAAAAH6+vec=")</f>
        <v>#VALUE!</v>
      </c>
      <c r="HY1" t="e">
        <f>AND('uvolnění z výuky'!B25,"AAAAAH6+veg=")</f>
        <v>#VALUE!</v>
      </c>
      <c r="HZ1" t="e">
        <f>AND('uvolnění z výuky'!C25,"AAAAAH6+vek=")</f>
        <v>#VALUE!</v>
      </c>
      <c r="IA1" t="e">
        <f>AND('uvolnění z výuky'!D25,"AAAAAH6+veo=")</f>
        <v>#VALUE!</v>
      </c>
      <c r="IB1" t="e">
        <f>AND('uvolnění z výuky'!E25,"AAAAAH6+ves=")</f>
        <v>#VALUE!</v>
      </c>
      <c r="IC1" t="e">
        <f>AND('uvolnění z výuky'!F25,"AAAAAH6+vew=")</f>
        <v>#VALUE!</v>
      </c>
      <c r="ID1" t="e">
        <f>AND('uvolnění z výuky'!G25,"AAAAAH6+ve0=")</f>
        <v>#VALUE!</v>
      </c>
      <c r="IE1" t="e">
        <f>AND('uvolnění z výuky'!H25,"AAAAAH6+ve4=")</f>
        <v>#VALUE!</v>
      </c>
      <c r="IF1" t="e">
        <f>AND('uvolnění z výuky'!I25,"AAAAAH6+ve8=")</f>
        <v>#VALUE!</v>
      </c>
      <c r="IG1">
        <f>IF('uvolnění z výuky'!26:26,"AAAAAH6+vfA=",0)</f>
        <v>0</v>
      </c>
      <c r="IH1" t="e">
        <f>AND('uvolnění z výuky'!A26,"AAAAAH6+vfE=")</f>
        <v>#VALUE!</v>
      </c>
      <c r="II1" t="e">
        <f>AND('uvolnění z výuky'!B26,"AAAAAH6+vfI=")</f>
        <v>#VALUE!</v>
      </c>
      <c r="IJ1" t="e">
        <f>AND('uvolnění z výuky'!C26,"AAAAAH6+vfM=")</f>
        <v>#VALUE!</v>
      </c>
      <c r="IK1" t="e">
        <f>AND('uvolnění z výuky'!D26,"AAAAAH6+vfQ=")</f>
        <v>#VALUE!</v>
      </c>
      <c r="IL1" t="e">
        <f>AND('uvolnění z výuky'!E26,"AAAAAH6+vfU=")</f>
        <v>#VALUE!</v>
      </c>
      <c r="IM1" t="e">
        <f>AND('uvolnění z výuky'!F26,"AAAAAH6+vfY=")</f>
        <v>#VALUE!</v>
      </c>
      <c r="IN1" t="e">
        <f>AND('uvolnění z výuky'!G26,"AAAAAH6+vfc=")</f>
        <v>#VALUE!</v>
      </c>
      <c r="IO1" t="e">
        <f>AND('uvolnění z výuky'!H26,"AAAAAH6+vfg=")</f>
        <v>#VALUE!</v>
      </c>
      <c r="IP1" t="e">
        <f>AND('uvolnění z výuky'!I26,"AAAAAH6+vfk=")</f>
        <v>#VALUE!</v>
      </c>
      <c r="IQ1">
        <f>IF('uvolnění z výuky'!27:27,"AAAAAH6+vfo=",0)</f>
        <v>0</v>
      </c>
      <c r="IR1" t="e">
        <f>AND('uvolnění z výuky'!A27,"AAAAAH6+vfs=")</f>
        <v>#VALUE!</v>
      </c>
      <c r="IS1" t="e">
        <f>AND('uvolnění z výuky'!B27,"AAAAAH6+vfw=")</f>
        <v>#VALUE!</v>
      </c>
      <c r="IT1" t="e">
        <f>AND('uvolnění z výuky'!C27,"AAAAAH6+vf0=")</f>
        <v>#VALUE!</v>
      </c>
      <c r="IU1" t="e">
        <f>AND('uvolnění z výuky'!D27,"AAAAAH6+vf4=")</f>
        <v>#VALUE!</v>
      </c>
      <c r="IV1" t="e">
        <f>AND('uvolnění z výuky'!E27,"AAAAAH6+vf8=")</f>
        <v>#VALUE!</v>
      </c>
    </row>
    <row r="2" spans="1:256" ht="12.75">
      <c r="A2" t="e">
        <f>AND('uvolnění z výuky'!F27,"AAAAAC+/egA=")</f>
        <v>#VALUE!</v>
      </c>
      <c r="B2" t="e">
        <f>AND('uvolnění z výuky'!G27,"AAAAAC+/egE=")</f>
        <v>#VALUE!</v>
      </c>
      <c r="C2" t="e">
        <f>AND('uvolnění z výuky'!H27,"AAAAAC+/egI=")</f>
        <v>#VALUE!</v>
      </c>
      <c r="D2" t="e">
        <f>AND('uvolnění z výuky'!I27,"AAAAAC+/egM=")</f>
        <v>#VALUE!</v>
      </c>
      <c r="E2">
        <f>IF('uvolnění z výuky'!28:28,"AAAAAC+/egQ=",0)</f>
        <v>0</v>
      </c>
      <c r="F2" t="e">
        <f>AND('uvolnění z výuky'!A28,"AAAAAC+/egU=")</f>
        <v>#VALUE!</v>
      </c>
      <c r="G2" t="e">
        <f>AND('uvolnění z výuky'!B28,"AAAAAC+/egY=")</f>
        <v>#VALUE!</v>
      </c>
      <c r="H2" t="e">
        <f>AND('uvolnění z výuky'!C28,"AAAAAC+/egc=")</f>
        <v>#VALUE!</v>
      </c>
      <c r="I2" t="e">
        <f>AND('uvolnění z výuky'!D28,"AAAAAC+/egg=")</f>
        <v>#VALUE!</v>
      </c>
      <c r="J2" t="e">
        <f>AND('uvolnění z výuky'!E28,"AAAAAC+/egk=")</f>
        <v>#VALUE!</v>
      </c>
      <c r="K2" t="e">
        <f>AND('uvolnění z výuky'!F28,"AAAAAC+/ego=")</f>
        <v>#VALUE!</v>
      </c>
      <c r="L2" t="e">
        <f>AND('uvolnění z výuky'!G28,"AAAAAC+/egs=")</f>
        <v>#VALUE!</v>
      </c>
      <c r="M2" t="e">
        <f>AND('uvolnění z výuky'!H28,"AAAAAC+/egw=")</f>
        <v>#VALUE!</v>
      </c>
      <c r="N2" t="e">
        <f>AND('uvolnění z výuky'!I28,"AAAAAC+/eg0=")</f>
        <v>#VALUE!</v>
      </c>
      <c r="O2">
        <f>IF('uvolnění z výuky'!29:29,"AAAAAC+/eg4=",0)</f>
        <v>0</v>
      </c>
      <c r="P2" t="e">
        <f>AND('uvolnění z výuky'!A29,"AAAAAC+/eg8=")</f>
        <v>#VALUE!</v>
      </c>
      <c r="Q2" t="e">
        <f>AND('uvolnění z výuky'!B29,"AAAAAC+/ehA=")</f>
        <v>#VALUE!</v>
      </c>
      <c r="R2" t="e">
        <f>AND('uvolnění z výuky'!C29,"AAAAAC+/ehE=")</f>
        <v>#VALUE!</v>
      </c>
      <c r="S2" t="e">
        <f>AND('uvolnění z výuky'!D29,"AAAAAC+/ehI=")</f>
        <v>#VALUE!</v>
      </c>
      <c r="T2" t="e">
        <f>AND('uvolnění z výuky'!E29,"AAAAAC+/ehM=")</f>
        <v>#VALUE!</v>
      </c>
      <c r="U2" t="e">
        <f>AND('uvolnění z výuky'!F29,"AAAAAC+/ehQ=")</f>
        <v>#VALUE!</v>
      </c>
      <c r="V2" t="e">
        <f>AND('uvolnění z výuky'!G29,"AAAAAC+/ehU=")</f>
        <v>#VALUE!</v>
      </c>
      <c r="W2" t="e">
        <f>AND('uvolnění z výuky'!H29,"AAAAAC+/ehY=")</f>
        <v>#VALUE!</v>
      </c>
      <c r="X2" t="e">
        <f>AND('uvolnění z výuky'!I29,"AAAAAC+/ehc=")</f>
        <v>#VALUE!</v>
      </c>
      <c r="Y2">
        <f>IF('uvolnění z výuky'!30:30,"AAAAAC+/ehg=",0)</f>
        <v>0</v>
      </c>
      <c r="Z2" t="e">
        <f>AND('uvolnění z výuky'!A30,"AAAAAC+/ehk=")</f>
        <v>#VALUE!</v>
      </c>
      <c r="AA2" t="e">
        <f>AND('uvolnění z výuky'!B30,"AAAAAC+/eho=")</f>
        <v>#VALUE!</v>
      </c>
      <c r="AB2" t="e">
        <f>AND('uvolnění z výuky'!C30,"AAAAAC+/ehs=")</f>
        <v>#VALUE!</v>
      </c>
      <c r="AC2" t="e">
        <f>AND('uvolnění z výuky'!D30,"AAAAAC+/ehw=")</f>
        <v>#VALUE!</v>
      </c>
      <c r="AD2" t="e">
        <f>AND('uvolnění z výuky'!E30,"AAAAAC+/eh0=")</f>
        <v>#VALUE!</v>
      </c>
      <c r="AE2" t="e">
        <f>AND('uvolnění z výuky'!F30,"AAAAAC+/eh4=")</f>
        <v>#VALUE!</v>
      </c>
      <c r="AF2" t="e">
        <f>AND('uvolnění z výuky'!G30,"AAAAAC+/eh8=")</f>
        <v>#VALUE!</v>
      </c>
      <c r="AG2" t="e">
        <f>AND('uvolnění z výuky'!H30,"AAAAAC+/eiA=")</f>
        <v>#VALUE!</v>
      </c>
      <c r="AH2" t="e">
        <f>AND('uvolnění z výuky'!I30,"AAAAAC+/eiE=")</f>
        <v>#VALUE!</v>
      </c>
      <c r="AI2">
        <f>IF('uvolnění z výuky'!31:31,"AAAAAC+/eiI=",0)</f>
        <v>0</v>
      </c>
      <c r="AJ2" t="e">
        <f>AND('uvolnění z výuky'!A31,"AAAAAC+/eiM=")</f>
        <v>#VALUE!</v>
      </c>
      <c r="AK2" t="e">
        <f>AND('uvolnění z výuky'!B31,"AAAAAC+/eiQ=")</f>
        <v>#VALUE!</v>
      </c>
      <c r="AL2" t="e">
        <f>AND('uvolnění z výuky'!C31,"AAAAAC+/eiU=")</f>
        <v>#VALUE!</v>
      </c>
      <c r="AM2" t="e">
        <f>AND('uvolnění z výuky'!D31,"AAAAAC+/eiY=")</f>
        <v>#VALUE!</v>
      </c>
      <c r="AN2" t="e">
        <f>AND('uvolnění z výuky'!E31,"AAAAAC+/eic=")</f>
        <v>#VALUE!</v>
      </c>
      <c r="AO2" t="e">
        <f>AND('uvolnění z výuky'!F31,"AAAAAC+/eig=")</f>
        <v>#VALUE!</v>
      </c>
      <c r="AP2" t="e">
        <f>AND('uvolnění z výuky'!G31,"AAAAAC+/eik=")</f>
        <v>#VALUE!</v>
      </c>
      <c r="AQ2" t="e">
        <f>AND('uvolnění z výuky'!H31,"AAAAAC+/eio=")</f>
        <v>#VALUE!</v>
      </c>
      <c r="AR2" t="e">
        <f>AND('uvolnění z výuky'!I31,"AAAAAC+/eis=")</f>
        <v>#VALUE!</v>
      </c>
      <c r="AS2">
        <f>IF('uvolnění z výuky'!32:32,"AAAAAC+/eiw=",0)</f>
        <v>0</v>
      </c>
      <c r="AT2" t="e">
        <f>AND('uvolnění z výuky'!A32,"AAAAAC+/ei0=")</f>
        <v>#VALUE!</v>
      </c>
      <c r="AU2" t="e">
        <f>AND('uvolnění z výuky'!B32,"AAAAAC+/ei4=")</f>
        <v>#VALUE!</v>
      </c>
      <c r="AV2" t="e">
        <f>AND('uvolnění z výuky'!C32,"AAAAAC+/ei8=")</f>
        <v>#VALUE!</v>
      </c>
      <c r="AW2" t="e">
        <f>AND('uvolnění z výuky'!D32,"AAAAAC+/ejA=")</f>
        <v>#VALUE!</v>
      </c>
      <c r="AX2" t="e">
        <f>AND('uvolnění z výuky'!E32,"AAAAAC+/ejE=")</f>
        <v>#VALUE!</v>
      </c>
      <c r="AY2" t="e">
        <f>AND('uvolnění z výuky'!F32,"AAAAAC+/ejI=")</f>
        <v>#VALUE!</v>
      </c>
      <c r="AZ2" t="e">
        <f>AND('uvolnění z výuky'!G32,"AAAAAC+/ejM=")</f>
        <v>#VALUE!</v>
      </c>
      <c r="BA2" t="e">
        <f>AND('uvolnění z výuky'!H32,"AAAAAC+/ejQ=")</f>
        <v>#VALUE!</v>
      </c>
      <c r="BB2" t="e">
        <f>AND('uvolnění z výuky'!I32,"AAAAAC+/ejU=")</f>
        <v>#VALUE!</v>
      </c>
      <c r="BC2">
        <f>IF('uvolnění z výuky'!33:33,"AAAAAC+/ejY=",0)</f>
        <v>0</v>
      </c>
      <c r="BD2" t="e">
        <f>AND('uvolnění z výuky'!A33,"AAAAAC+/ejc=")</f>
        <v>#VALUE!</v>
      </c>
      <c r="BE2" t="e">
        <f>AND('uvolnění z výuky'!B33,"AAAAAC+/ejg=")</f>
        <v>#VALUE!</v>
      </c>
      <c r="BF2" t="e">
        <f>AND('uvolnění z výuky'!C33,"AAAAAC+/ejk=")</f>
        <v>#VALUE!</v>
      </c>
      <c r="BG2" t="e">
        <f>AND('uvolnění z výuky'!D33,"AAAAAC+/ejo=")</f>
        <v>#VALUE!</v>
      </c>
      <c r="BH2" t="e">
        <f>AND('uvolnění z výuky'!E33,"AAAAAC+/ejs=")</f>
        <v>#VALUE!</v>
      </c>
      <c r="BI2" t="e">
        <f>AND('uvolnění z výuky'!F33,"AAAAAC+/ejw=")</f>
        <v>#VALUE!</v>
      </c>
      <c r="BJ2" t="e">
        <f>AND('uvolnění z výuky'!G33,"AAAAAC+/ej0=")</f>
        <v>#VALUE!</v>
      </c>
      <c r="BK2" t="e">
        <f>AND('uvolnění z výuky'!H33,"AAAAAC+/ej4=")</f>
        <v>#VALUE!</v>
      </c>
      <c r="BL2" t="e">
        <f>AND('uvolnění z výuky'!I33,"AAAAAC+/ej8=")</f>
        <v>#VALUE!</v>
      </c>
      <c r="BM2">
        <f>IF('uvolnění z výuky'!34:34,"AAAAAC+/ekA=",0)</f>
        <v>0</v>
      </c>
      <c r="BN2" t="e">
        <f>AND('uvolnění z výuky'!A34,"AAAAAC+/ekE=")</f>
        <v>#VALUE!</v>
      </c>
      <c r="BO2" t="e">
        <f>AND('uvolnění z výuky'!B34,"AAAAAC+/ekI=")</f>
        <v>#VALUE!</v>
      </c>
      <c r="BP2" t="e">
        <f>AND('uvolnění z výuky'!C34,"AAAAAC+/ekM=")</f>
        <v>#VALUE!</v>
      </c>
      <c r="BQ2" t="e">
        <f>AND('uvolnění z výuky'!D34,"AAAAAC+/ekQ=")</f>
        <v>#VALUE!</v>
      </c>
      <c r="BR2" t="e">
        <f>AND('uvolnění z výuky'!E34,"AAAAAC+/ekU=")</f>
        <v>#VALUE!</v>
      </c>
      <c r="BS2" t="e">
        <f>AND('uvolnění z výuky'!F34,"AAAAAC+/ekY=")</f>
        <v>#VALUE!</v>
      </c>
      <c r="BT2" t="e">
        <f>AND('uvolnění z výuky'!G34,"AAAAAC+/ekc=")</f>
        <v>#VALUE!</v>
      </c>
      <c r="BU2" t="e">
        <f>AND('uvolnění z výuky'!H34,"AAAAAC+/ekg=")</f>
        <v>#VALUE!</v>
      </c>
      <c r="BV2" t="e">
        <f>AND('uvolnění z výuky'!I34,"AAAAAC+/ekk=")</f>
        <v>#VALUE!</v>
      </c>
      <c r="BW2">
        <f>IF('uvolnění z výuky'!35:35,"AAAAAC+/eko=",0)</f>
        <v>0</v>
      </c>
      <c r="BX2" t="e">
        <f>AND('uvolnění z výuky'!A35,"AAAAAC+/eks=")</f>
        <v>#VALUE!</v>
      </c>
      <c r="BY2" t="e">
        <f>AND('uvolnění z výuky'!B35,"AAAAAC+/ekw=")</f>
        <v>#VALUE!</v>
      </c>
      <c r="BZ2" t="e">
        <f>AND('uvolnění z výuky'!C35,"AAAAAC+/ek0=")</f>
        <v>#VALUE!</v>
      </c>
      <c r="CA2" t="e">
        <f>AND('uvolnění z výuky'!D35,"AAAAAC+/ek4=")</f>
        <v>#VALUE!</v>
      </c>
      <c r="CB2" t="e">
        <f>AND('uvolnění z výuky'!E35,"AAAAAC+/ek8=")</f>
        <v>#VALUE!</v>
      </c>
      <c r="CC2" t="e">
        <f>AND('uvolnění z výuky'!F35,"AAAAAC+/elA=")</f>
        <v>#VALUE!</v>
      </c>
      <c r="CD2" t="e">
        <f>AND('uvolnění z výuky'!G35,"AAAAAC+/elE=")</f>
        <v>#VALUE!</v>
      </c>
      <c r="CE2" t="e">
        <f>AND('uvolnění z výuky'!H35,"AAAAAC+/elI=")</f>
        <v>#VALUE!</v>
      </c>
      <c r="CF2" t="e">
        <f>AND('uvolnění z výuky'!I35,"AAAAAC+/elM=")</f>
        <v>#VALUE!</v>
      </c>
      <c r="CG2">
        <f>IF('uvolnění z výuky'!36:36,"AAAAAC+/elQ=",0)</f>
        <v>0</v>
      </c>
      <c r="CH2" t="e">
        <f>AND('uvolnění z výuky'!A36,"AAAAAC+/elU=")</f>
        <v>#VALUE!</v>
      </c>
      <c r="CI2" t="e">
        <f>AND('uvolnění z výuky'!B36,"AAAAAC+/elY=")</f>
        <v>#VALUE!</v>
      </c>
      <c r="CJ2" t="e">
        <f>AND('uvolnění z výuky'!C36,"AAAAAC+/elc=")</f>
        <v>#VALUE!</v>
      </c>
      <c r="CK2" t="e">
        <f>AND('uvolnění z výuky'!D36,"AAAAAC+/elg=")</f>
        <v>#VALUE!</v>
      </c>
      <c r="CL2" t="e">
        <f>AND('uvolnění z výuky'!E36,"AAAAAC+/elk=")</f>
        <v>#VALUE!</v>
      </c>
      <c r="CM2" t="e">
        <f>AND('uvolnění z výuky'!F36,"AAAAAC+/elo=")</f>
        <v>#VALUE!</v>
      </c>
      <c r="CN2" t="e">
        <f>AND('uvolnění z výuky'!G36,"AAAAAC+/els=")</f>
        <v>#VALUE!</v>
      </c>
      <c r="CO2" t="e">
        <f>AND('uvolnění z výuky'!H36,"AAAAAC+/elw=")</f>
        <v>#VALUE!</v>
      </c>
      <c r="CP2" t="e">
        <f>AND('uvolnění z výuky'!I36,"AAAAAC+/el0=")</f>
        <v>#VALUE!</v>
      </c>
      <c r="CQ2" t="e">
        <f>IF('uvolnění z výuky'!#REF!,"AAAAAC+/el4=",0)</f>
        <v>#REF!</v>
      </c>
      <c r="CR2" t="e">
        <f>AND('uvolnění z výuky'!#REF!,"AAAAAC+/el8=")</f>
        <v>#REF!</v>
      </c>
      <c r="CS2" t="e">
        <f>AND('uvolnění z výuky'!#REF!,"AAAAAC+/emA=")</f>
        <v>#REF!</v>
      </c>
      <c r="CT2" t="e">
        <f>AND('uvolnění z výuky'!#REF!,"AAAAAC+/emE=")</f>
        <v>#REF!</v>
      </c>
      <c r="CU2" t="e">
        <f>AND('uvolnění z výuky'!#REF!,"AAAAAC+/emI=")</f>
        <v>#REF!</v>
      </c>
      <c r="CV2" t="e">
        <f>AND('uvolnění z výuky'!#REF!,"AAAAAC+/emM=")</f>
        <v>#REF!</v>
      </c>
      <c r="CW2" t="e">
        <f>AND('uvolnění z výuky'!#REF!,"AAAAAC+/emQ=")</f>
        <v>#REF!</v>
      </c>
      <c r="CX2" t="e">
        <f>AND('uvolnění z výuky'!#REF!,"AAAAAC+/emU=")</f>
        <v>#REF!</v>
      </c>
      <c r="CY2" t="e">
        <f>AND('uvolnění z výuky'!#REF!,"AAAAAC+/emY=")</f>
        <v>#REF!</v>
      </c>
      <c r="CZ2" t="e">
        <f>AND('uvolnění z výuky'!#REF!,"AAAAAC+/emc=")</f>
        <v>#REF!</v>
      </c>
      <c r="DA2">
        <f>IF('uvolnění z výuky'!37:37,"AAAAAC+/emg=",0)</f>
        <v>0</v>
      </c>
      <c r="DB2" t="e">
        <f>AND('uvolnění z výuky'!A37,"AAAAAC+/emk=")</f>
        <v>#VALUE!</v>
      </c>
      <c r="DC2" t="e">
        <f>AND('uvolnění z výuky'!B37,"AAAAAC+/emo=")</f>
        <v>#VALUE!</v>
      </c>
      <c r="DD2" t="e">
        <f>AND('uvolnění z výuky'!C37,"AAAAAC+/ems=")</f>
        <v>#VALUE!</v>
      </c>
      <c r="DE2" t="e">
        <f>AND('uvolnění z výuky'!D37,"AAAAAC+/emw=")</f>
        <v>#VALUE!</v>
      </c>
      <c r="DF2" t="e">
        <f>AND('uvolnění z výuky'!E37,"AAAAAC+/em0=")</f>
        <v>#VALUE!</v>
      </c>
      <c r="DG2" t="e">
        <f>AND('uvolnění z výuky'!F37,"AAAAAC+/em4=")</f>
        <v>#VALUE!</v>
      </c>
      <c r="DH2" t="e">
        <f>AND('uvolnění z výuky'!G37,"AAAAAC+/em8=")</f>
        <v>#VALUE!</v>
      </c>
      <c r="DI2" t="e">
        <f>AND('uvolnění z výuky'!H37,"AAAAAC+/enA=")</f>
        <v>#VALUE!</v>
      </c>
      <c r="DJ2" t="e">
        <f>AND('uvolnění z výuky'!I37,"AAAAAC+/enE=")</f>
        <v>#VALUE!</v>
      </c>
      <c r="DK2" t="e">
        <f>IF('uvolnění z výuky'!#REF!,"AAAAAC+/enI=",0)</f>
        <v>#REF!</v>
      </c>
      <c r="DL2" t="e">
        <f>AND('uvolnění z výuky'!#REF!,"AAAAAC+/enM=")</f>
        <v>#REF!</v>
      </c>
      <c r="DM2" t="e">
        <f>AND('uvolnění z výuky'!#REF!,"AAAAAC+/enQ=")</f>
        <v>#REF!</v>
      </c>
      <c r="DN2" t="e">
        <f>AND('uvolnění z výuky'!#REF!,"AAAAAC+/enU=")</f>
        <v>#REF!</v>
      </c>
      <c r="DO2" t="e">
        <f>AND('uvolnění z výuky'!#REF!,"AAAAAC+/enY=")</f>
        <v>#REF!</v>
      </c>
      <c r="DP2" t="e">
        <f>AND('uvolnění z výuky'!#REF!,"AAAAAC+/enc=")</f>
        <v>#REF!</v>
      </c>
      <c r="DQ2" t="e">
        <f>AND('uvolnění z výuky'!#REF!,"AAAAAC+/eng=")</f>
        <v>#REF!</v>
      </c>
      <c r="DR2" t="e">
        <f>AND('uvolnění z výuky'!#REF!,"AAAAAC+/enk=")</f>
        <v>#REF!</v>
      </c>
      <c r="DS2" t="e">
        <f>AND('uvolnění z výuky'!#REF!,"AAAAAC+/eno=")</f>
        <v>#REF!</v>
      </c>
      <c r="DT2" t="e">
        <f>AND('uvolnění z výuky'!#REF!,"AAAAAC+/ens=")</f>
        <v>#REF!</v>
      </c>
      <c r="DU2" t="e">
        <f>IF('uvolnění z výuky'!#REF!,"AAAAAC+/enw=",0)</f>
        <v>#REF!</v>
      </c>
      <c r="DV2" t="e">
        <f>AND('uvolnění z výuky'!#REF!,"AAAAAC+/en0=")</f>
        <v>#REF!</v>
      </c>
      <c r="DW2" t="e">
        <f>AND('uvolnění z výuky'!#REF!,"AAAAAC+/en4=")</f>
        <v>#REF!</v>
      </c>
      <c r="DX2" t="e">
        <f>AND('uvolnění z výuky'!#REF!,"AAAAAC+/en8=")</f>
        <v>#REF!</v>
      </c>
      <c r="DY2" t="e">
        <f>AND('uvolnění z výuky'!#REF!,"AAAAAC+/eoA=")</f>
        <v>#REF!</v>
      </c>
      <c r="DZ2" t="e">
        <f>AND('uvolnění z výuky'!#REF!,"AAAAAC+/eoE=")</f>
        <v>#REF!</v>
      </c>
      <c r="EA2" t="e">
        <f>AND('uvolnění z výuky'!#REF!,"AAAAAC+/eoI=")</f>
        <v>#REF!</v>
      </c>
      <c r="EB2" t="e">
        <f>AND('uvolnění z výuky'!#REF!,"AAAAAC+/eoM=")</f>
        <v>#REF!</v>
      </c>
      <c r="EC2" t="e">
        <f>AND('uvolnění z výuky'!#REF!,"AAAAAC+/eoQ=")</f>
        <v>#REF!</v>
      </c>
      <c r="ED2" t="e">
        <f>AND('uvolnění z výuky'!#REF!,"AAAAAC+/eoU=")</f>
        <v>#REF!</v>
      </c>
      <c r="EE2" t="e">
        <f>IF('uvolnění z výuky'!A:A,"AAAAAC+/eoY=",0)</f>
        <v>#VALUE!</v>
      </c>
      <c r="EF2">
        <f>IF('uvolnění z výuky'!B:B,"AAAAAC+/eoc=",0)</f>
        <v>0</v>
      </c>
      <c r="EG2">
        <f>IF('uvolnění z výuky'!C:C,"AAAAAC+/eog=",0)</f>
        <v>0</v>
      </c>
      <c r="EH2">
        <f>IF('uvolnění z výuky'!D:D,"AAAAAC+/eok=",0)</f>
        <v>0</v>
      </c>
      <c r="EI2">
        <f>IF('uvolnění z výuky'!E:E,"AAAAAC+/eoo=",0)</f>
        <v>0</v>
      </c>
      <c r="EJ2">
        <f>IF('uvolnění z výuky'!F:F,"AAAAAC+/eos=",0)</f>
        <v>0</v>
      </c>
      <c r="EK2">
        <f>IF('uvolnění z výuky'!G:G,"AAAAAC+/eow=",0)</f>
        <v>0</v>
      </c>
      <c r="EL2">
        <f>IF('uvolnění z výuky'!H:H,"AAAAAC+/eo0=",0)</f>
        <v>0</v>
      </c>
      <c r="EM2">
        <f>IF('uvolnění z výuky'!I:I,"AAAAAC+/eo4=",0)</f>
        <v>0</v>
      </c>
      <c r="EN2" t="e">
        <f>IF(#REF!,"AAAAAC+/eo8=",0)</f>
        <v>#REF!</v>
      </c>
      <c r="EO2" t="e">
        <f>AND(#REF!,"AAAAAC+/epA=")</f>
        <v>#REF!</v>
      </c>
      <c r="EP2" t="e">
        <f>AND(#REF!,"AAAAAC+/epE=")</f>
        <v>#REF!</v>
      </c>
      <c r="EQ2" t="e">
        <f>AND(#REF!,"AAAAAC+/epI=")</f>
        <v>#REF!</v>
      </c>
      <c r="ER2" t="e">
        <f>AND(#REF!,"AAAAAC+/epM=")</f>
        <v>#REF!</v>
      </c>
      <c r="ES2" t="e">
        <f>AND(#REF!,"AAAAAC+/epQ=")</f>
        <v>#REF!</v>
      </c>
      <c r="ET2" t="e">
        <f>AND(#REF!,"AAAAAC+/epU=")</f>
        <v>#REF!</v>
      </c>
      <c r="EU2" t="e">
        <f>AND(#REF!,"AAAAAC+/epY=")</f>
        <v>#REF!</v>
      </c>
      <c r="EV2" t="e">
        <f>AND(#REF!,"AAAAAC+/epc=")</f>
        <v>#REF!</v>
      </c>
      <c r="EW2" t="e">
        <f>AND(#REF!,"AAAAAC+/epg=")</f>
        <v>#REF!</v>
      </c>
      <c r="EX2" t="e">
        <f>IF(#REF!,"AAAAAC+/epk=",0)</f>
        <v>#REF!</v>
      </c>
      <c r="EY2" t="e">
        <f>AND(#REF!,"AAAAAC+/epo=")</f>
        <v>#REF!</v>
      </c>
      <c r="EZ2" t="e">
        <f>AND(#REF!,"AAAAAC+/eps=")</f>
        <v>#REF!</v>
      </c>
      <c r="FA2" t="e">
        <f>AND(#REF!,"AAAAAC+/epw=")</f>
        <v>#REF!</v>
      </c>
      <c r="FB2" t="e">
        <f>AND(#REF!,"AAAAAC+/ep0=")</f>
        <v>#REF!</v>
      </c>
      <c r="FC2" t="e">
        <f>AND(#REF!,"AAAAAC+/ep4=")</f>
        <v>#REF!</v>
      </c>
      <c r="FD2" t="e">
        <f>AND(#REF!,"AAAAAC+/ep8=")</f>
        <v>#REF!</v>
      </c>
      <c r="FE2" t="e">
        <f>AND(#REF!,"AAAAAC+/eqA=")</f>
        <v>#REF!</v>
      </c>
      <c r="FF2" t="e">
        <f>AND(#REF!,"AAAAAC+/eqE=")</f>
        <v>#REF!</v>
      </c>
      <c r="FG2" t="e">
        <f>AND(#REF!,"AAAAAC+/eqI=")</f>
        <v>#REF!</v>
      </c>
      <c r="FH2" t="e">
        <f>IF(#REF!,"AAAAAC+/eqM=",0)</f>
        <v>#REF!</v>
      </c>
      <c r="FI2" t="e">
        <f>AND(#REF!,"AAAAAC+/eqQ=")</f>
        <v>#REF!</v>
      </c>
      <c r="FJ2" t="e">
        <f>AND(#REF!,"AAAAAC+/eqU=")</f>
        <v>#REF!</v>
      </c>
      <c r="FK2" t="e">
        <f>AND(#REF!,"AAAAAC+/eqY=")</f>
        <v>#REF!</v>
      </c>
      <c r="FL2" t="e">
        <f>AND(#REF!,"AAAAAC+/eqc=")</f>
        <v>#REF!</v>
      </c>
      <c r="FM2" t="e">
        <f>AND(#REF!,"AAAAAC+/eqg=")</f>
        <v>#REF!</v>
      </c>
      <c r="FN2" t="e">
        <f>AND(#REF!,"AAAAAC+/eqk=")</f>
        <v>#REF!</v>
      </c>
      <c r="FO2" t="e">
        <f>AND(#REF!,"AAAAAC+/eqo=")</f>
        <v>#REF!</v>
      </c>
      <c r="FP2" t="e">
        <f>AND(#REF!,"AAAAAC+/eqs=")</f>
        <v>#REF!</v>
      </c>
      <c r="FQ2" t="e">
        <f>AND(#REF!,"AAAAAC+/eqw=")</f>
        <v>#REF!</v>
      </c>
      <c r="FR2" t="e">
        <f>IF(#REF!,"AAAAAC+/eq0=",0)</f>
        <v>#REF!</v>
      </c>
      <c r="FS2" t="e">
        <f>AND(#REF!,"AAAAAC+/eq4=")</f>
        <v>#REF!</v>
      </c>
      <c r="FT2" t="e">
        <f>AND(#REF!,"AAAAAC+/eq8=")</f>
        <v>#REF!</v>
      </c>
      <c r="FU2" t="e">
        <f>AND(#REF!,"AAAAAC+/erA=")</f>
        <v>#REF!</v>
      </c>
      <c r="FV2" t="e">
        <f>AND(#REF!,"AAAAAC+/erE=")</f>
        <v>#REF!</v>
      </c>
      <c r="FW2" t="e">
        <f>AND(#REF!,"AAAAAC+/erI=")</f>
        <v>#REF!</v>
      </c>
      <c r="FX2" t="e">
        <f>AND(#REF!,"AAAAAC+/erM=")</f>
        <v>#REF!</v>
      </c>
      <c r="FY2" t="e">
        <f>AND(#REF!,"AAAAAC+/erQ=")</f>
        <v>#REF!</v>
      </c>
      <c r="FZ2" t="e">
        <f>AND(#REF!,"AAAAAC+/erU=")</f>
        <v>#REF!</v>
      </c>
      <c r="GA2" t="e">
        <f>AND(#REF!,"AAAAAC+/erY=")</f>
        <v>#REF!</v>
      </c>
      <c r="GB2" t="e">
        <f>IF(#REF!,"AAAAAC+/erc=",0)</f>
        <v>#REF!</v>
      </c>
      <c r="GC2" t="e">
        <f>AND(#REF!,"AAAAAC+/erg=")</f>
        <v>#REF!</v>
      </c>
      <c r="GD2" t="e">
        <f>AND(#REF!,"AAAAAC+/erk=")</f>
        <v>#REF!</v>
      </c>
      <c r="GE2" t="e">
        <f>AND(#REF!,"AAAAAC+/ero=")</f>
        <v>#REF!</v>
      </c>
      <c r="GF2" t="e">
        <f>AND(#REF!,"AAAAAC+/ers=")</f>
        <v>#REF!</v>
      </c>
      <c r="GG2" t="e">
        <f>AND(#REF!,"AAAAAC+/erw=")</f>
        <v>#REF!</v>
      </c>
      <c r="GH2" t="e">
        <f>AND(#REF!,"AAAAAC+/er0=")</f>
        <v>#REF!</v>
      </c>
      <c r="GI2" t="e">
        <f>AND(#REF!,"AAAAAC+/er4=")</f>
        <v>#REF!</v>
      </c>
      <c r="GJ2" t="e">
        <f>AND(#REF!,"AAAAAC+/er8=")</f>
        <v>#REF!</v>
      </c>
      <c r="GK2" t="e">
        <f>AND(#REF!,"AAAAAC+/esA=")</f>
        <v>#REF!</v>
      </c>
      <c r="GL2" t="e">
        <f>IF(#REF!,"AAAAAC+/esE=",0)</f>
        <v>#REF!</v>
      </c>
      <c r="GM2" t="e">
        <f>AND(#REF!,"AAAAAC+/esI=")</f>
        <v>#REF!</v>
      </c>
      <c r="GN2" t="e">
        <f>AND(#REF!,"AAAAAC+/esM=")</f>
        <v>#REF!</v>
      </c>
      <c r="GO2" t="e">
        <f>AND(#REF!,"AAAAAC+/esQ=")</f>
        <v>#REF!</v>
      </c>
      <c r="GP2" t="e">
        <f>AND(#REF!,"AAAAAC+/esU=")</f>
        <v>#REF!</v>
      </c>
      <c r="GQ2" t="e">
        <f>AND(#REF!,"AAAAAC+/esY=")</f>
        <v>#REF!</v>
      </c>
      <c r="GR2" t="e">
        <f>AND(#REF!,"AAAAAC+/esc=")</f>
        <v>#REF!</v>
      </c>
      <c r="GS2" t="e">
        <f>AND(#REF!,"AAAAAC+/esg=")</f>
        <v>#REF!</v>
      </c>
      <c r="GT2" t="e">
        <f>AND(#REF!,"AAAAAC+/esk=")</f>
        <v>#REF!</v>
      </c>
      <c r="GU2" t="e">
        <f>AND(#REF!,"AAAAAC+/eso=")</f>
        <v>#REF!</v>
      </c>
      <c r="GV2" t="e">
        <f>IF(#REF!,"AAAAAC+/ess=",0)</f>
        <v>#REF!</v>
      </c>
      <c r="GW2" t="e">
        <f>AND(#REF!,"AAAAAC+/esw=")</f>
        <v>#REF!</v>
      </c>
      <c r="GX2" t="e">
        <f>AND(#REF!,"AAAAAC+/es0=")</f>
        <v>#REF!</v>
      </c>
      <c r="GY2" t="e">
        <f>AND(#REF!,"AAAAAC+/es4=")</f>
        <v>#REF!</v>
      </c>
      <c r="GZ2" t="e">
        <f>AND(#REF!,"AAAAAC+/es8=")</f>
        <v>#REF!</v>
      </c>
      <c r="HA2" t="e">
        <f>AND(#REF!,"AAAAAC+/etA=")</f>
        <v>#REF!</v>
      </c>
      <c r="HB2" t="e">
        <f>AND(#REF!,"AAAAAC+/etE=")</f>
        <v>#REF!</v>
      </c>
      <c r="HC2" t="e">
        <f>AND(#REF!,"AAAAAC+/etI=")</f>
        <v>#REF!</v>
      </c>
      <c r="HD2" t="e">
        <f>AND(#REF!,"AAAAAC+/etM=")</f>
        <v>#REF!</v>
      </c>
      <c r="HE2" t="e">
        <f>AND(#REF!,"AAAAAC+/etQ=")</f>
        <v>#REF!</v>
      </c>
      <c r="HF2" t="e">
        <f>IF(#REF!,"AAAAAC+/etU=",0)</f>
        <v>#REF!</v>
      </c>
      <c r="HG2" t="e">
        <f>AND(#REF!,"AAAAAC+/etY=")</f>
        <v>#REF!</v>
      </c>
      <c r="HH2" t="e">
        <f>AND(#REF!,"AAAAAC+/etc=")</f>
        <v>#REF!</v>
      </c>
      <c r="HI2" t="e">
        <f>AND(#REF!,"AAAAAC+/etg=")</f>
        <v>#REF!</v>
      </c>
      <c r="HJ2" t="e">
        <f>AND(#REF!,"AAAAAC+/etk=")</f>
        <v>#REF!</v>
      </c>
      <c r="HK2" t="e">
        <f>AND(#REF!,"AAAAAC+/eto=")</f>
        <v>#REF!</v>
      </c>
      <c r="HL2" t="e">
        <f>AND(#REF!,"AAAAAC+/ets=")</f>
        <v>#REF!</v>
      </c>
      <c r="HM2" t="e">
        <f>AND(#REF!,"AAAAAC+/etw=")</f>
        <v>#REF!</v>
      </c>
      <c r="HN2" t="e">
        <f>AND(#REF!,"AAAAAC+/et0=")</f>
        <v>#REF!</v>
      </c>
      <c r="HO2" t="e">
        <f>AND(#REF!,"AAAAAC+/et4=")</f>
        <v>#REF!</v>
      </c>
      <c r="HP2" t="e">
        <f>IF(#REF!,"AAAAAC+/et8=",0)</f>
        <v>#REF!</v>
      </c>
      <c r="HQ2" t="e">
        <f>AND(#REF!,"AAAAAC+/euA=")</f>
        <v>#REF!</v>
      </c>
      <c r="HR2" t="e">
        <f>AND(#REF!,"AAAAAC+/euE=")</f>
        <v>#REF!</v>
      </c>
      <c r="HS2" t="e">
        <f>AND(#REF!,"AAAAAC+/euI=")</f>
        <v>#REF!</v>
      </c>
      <c r="HT2" t="e">
        <f>AND(#REF!,"AAAAAC+/euM=")</f>
        <v>#REF!</v>
      </c>
      <c r="HU2" t="e">
        <f>AND(#REF!,"AAAAAC+/euQ=")</f>
        <v>#REF!</v>
      </c>
      <c r="HV2" t="e">
        <f>AND(#REF!,"AAAAAC+/euU=")</f>
        <v>#REF!</v>
      </c>
      <c r="HW2" t="e">
        <f>AND(#REF!,"AAAAAC+/euY=")</f>
        <v>#REF!</v>
      </c>
      <c r="HX2" t="e">
        <f>AND(#REF!,"AAAAAC+/euc=")</f>
        <v>#REF!</v>
      </c>
      <c r="HY2" t="e">
        <f>AND(#REF!,"AAAAAC+/eug=")</f>
        <v>#REF!</v>
      </c>
      <c r="HZ2" t="e">
        <f>IF(#REF!,"AAAAAC+/euk=",0)</f>
        <v>#REF!</v>
      </c>
      <c r="IA2" t="e">
        <f>AND(#REF!,"AAAAAC+/euo=")</f>
        <v>#REF!</v>
      </c>
      <c r="IB2" t="e">
        <f>AND(#REF!,"AAAAAC+/eus=")</f>
        <v>#REF!</v>
      </c>
      <c r="IC2" t="e">
        <f>AND(#REF!,"AAAAAC+/euw=")</f>
        <v>#REF!</v>
      </c>
      <c r="ID2" t="e">
        <f>AND(#REF!,"AAAAAC+/eu0=")</f>
        <v>#REF!</v>
      </c>
      <c r="IE2" t="e">
        <f>AND(#REF!,"AAAAAC+/eu4=")</f>
        <v>#REF!</v>
      </c>
      <c r="IF2" t="e">
        <f>AND(#REF!,"AAAAAC+/eu8=")</f>
        <v>#REF!</v>
      </c>
      <c r="IG2" t="e">
        <f>AND(#REF!,"AAAAAC+/evA=")</f>
        <v>#REF!</v>
      </c>
      <c r="IH2" t="e">
        <f>AND(#REF!,"AAAAAC+/evE=")</f>
        <v>#REF!</v>
      </c>
      <c r="II2" t="e">
        <f>AND(#REF!,"AAAAAC+/evI=")</f>
        <v>#REF!</v>
      </c>
      <c r="IJ2" t="e">
        <f>IF(#REF!,"AAAAAC+/evM=",0)</f>
        <v>#REF!</v>
      </c>
      <c r="IK2" t="e">
        <f>AND(#REF!,"AAAAAC+/evQ=")</f>
        <v>#REF!</v>
      </c>
      <c r="IL2" t="e">
        <f>AND(#REF!,"AAAAAC+/evU=")</f>
        <v>#REF!</v>
      </c>
      <c r="IM2" t="e">
        <f>AND(#REF!,"AAAAAC+/evY=")</f>
        <v>#REF!</v>
      </c>
      <c r="IN2" t="e">
        <f>AND(#REF!,"AAAAAC+/evc=")</f>
        <v>#REF!</v>
      </c>
      <c r="IO2" t="e">
        <f>AND(#REF!,"AAAAAC+/evg=")</f>
        <v>#REF!</v>
      </c>
      <c r="IP2" t="e">
        <f>AND(#REF!,"AAAAAC+/evk=")</f>
        <v>#REF!</v>
      </c>
      <c r="IQ2" t="e">
        <f>AND(#REF!,"AAAAAC+/evo=")</f>
        <v>#REF!</v>
      </c>
      <c r="IR2" t="e">
        <f>AND(#REF!,"AAAAAC+/evs=")</f>
        <v>#REF!</v>
      </c>
      <c r="IS2" t="e">
        <f>AND(#REF!,"AAAAAC+/evw=")</f>
        <v>#REF!</v>
      </c>
      <c r="IT2" t="e">
        <f>IF(#REF!,"AAAAAC+/ev0=",0)</f>
        <v>#REF!</v>
      </c>
      <c r="IU2" t="e">
        <f>AND(#REF!,"AAAAAC+/ev4=")</f>
        <v>#REF!</v>
      </c>
      <c r="IV2" t="e">
        <f>AND(#REF!,"AAAAAC+/ev8=")</f>
        <v>#REF!</v>
      </c>
    </row>
    <row r="3" spans="1:216" ht="12.75">
      <c r="A3" t="e">
        <f>AND(#REF!,"AAAAAG86bAA=")</f>
        <v>#REF!</v>
      </c>
      <c r="B3" t="e">
        <f>AND(#REF!,"AAAAAG86bAE=")</f>
        <v>#REF!</v>
      </c>
      <c r="C3" t="e">
        <f>AND(#REF!,"AAAAAG86bAI=")</f>
        <v>#REF!</v>
      </c>
      <c r="D3" t="e">
        <f>AND(#REF!,"AAAAAG86bAM=")</f>
        <v>#REF!</v>
      </c>
      <c r="E3" t="e">
        <f>AND(#REF!,"AAAAAG86bAQ=")</f>
        <v>#REF!</v>
      </c>
      <c r="F3" t="e">
        <f>AND(#REF!,"AAAAAG86bAU=")</f>
        <v>#REF!</v>
      </c>
      <c r="G3" t="e">
        <f>AND(#REF!,"AAAAAG86bAY=")</f>
        <v>#REF!</v>
      </c>
      <c r="H3" t="e">
        <f>IF(#REF!,"AAAAAG86bAc=",0)</f>
        <v>#REF!</v>
      </c>
      <c r="I3" t="e">
        <f>AND(#REF!,"AAAAAG86bAg=")</f>
        <v>#REF!</v>
      </c>
      <c r="J3" t="e">
        <f>AND(#REF!,"AAAAAG86bAk=")</f>
        <v>#REF!</v>
      </c>
      <c r="K3" t="e">
        <f>AND(#REF!,"AAAAAG86bAo=")</f>
        <v>#REF!</v>
      </c>
      <c r="L3" t="e">
        <f>AND(#REF!,"AAAAAG86bAs=")</f>
        <v>#REF!</v>
      </c>
      <c r="M3" t="e">
        <f>AND(#REF!,"AAAAAG86bAw=")</f>
        <v>#REF!</v>
      </c>
      <c r="N3" t="e">
        <f>AND(#REF!,"AAAAAG86bA0=")</f>
        <v>#REF!</v>
      </c>
      <c r="O3" t="e">
        <f>AND(#REF!,"AAAAAG86bA4=")</f>
        <v>#REF!</v>
      </c>
      <c r="P3" t="e">
        <f>AND(#REF!,"AAAAAG86bA8=")</f>
        <v>#REF!</v>
      </c>
      <c r="Q3" t="e">
        <f>AND(#REF!,"AAAAAG86bBA=")</f>
        <v>#REF!</v>
      </c>
      <c r="R3" t="e">
        <f>IF(#REF!,"AAAAAG86bBE=",0)</f>
        <v>#REF!</v>
      </c>
      <c r="S3" t="e">
        <f>AND(#REF!,"AAAAAG86bBI=")</f>
        <v>#REF!</v>
      </c>
      <c r="T3" t="e">
        <f>AND(#REF!,"AAAAAG86bBM=")</f>
        <v>#REF!</v>
      </c>
      <c r="U3" t="e">
        <f>AND(#REF!,"AAAAAG86bBQ=")</f>
        <v>#REF!</v>
      </c>
      <c r="V3" t="e">
        <f>AND(#REF!,"AAAAAG86bBU=")</f>
        <v>#REF!</v>
      </c>
      <c r="W3" t="e">
        <f>AND(#REF!,"AAAAAG86bBY=")</f>
        <v>#REF!</v>
      </c>
      <c r="X3" t="e">
        <f>AND(#REF!,"AAAAAG86bBc=")</f>
        <v>#REF!</v>
      </c>
      <c r="Y3" t="e">
        <f>AND(#REF!,"AAAAAG86bBg=")</f>
        <v>#REF!</v>
      </c>
      <c r="Z3" t="e">
        <f>AND(#REF!,"AAAAAG86bBk=")</f>
        <v>#REF!</v>
      </c>
      <c r="AA3" t="e">
        <f>AND(#REF!,"AAAAAG86bBo=")</f>
        <v>#REF!</v>
      </c>
      <c r="AB3" t="e">
        <f>IF(#REF!,"AAAAAG86bBs=",0)</f>
        <v>#REF!</v>
      </c>
      <c r="AC3" t="e">
        <f>AND(#REF!,"AAAAAG86bBw=")</f>
        <v>#REF!</v>
      </c>
      <c r="AD3" t="e">
        <f>AND(#REF!,"AAAAAG86bB0=")</f>
        <v>#REF!</v>
      </c>
      <c r="AE3" t="e">
        <f>AND(#REF!,"AAAAAG86bB4=")</f>
        <v>#REF!</v>
      </c>
      <c r="AF3" t="e">
        <f>AND(#REF!,"AAAAAG86bB8=")</f>
        <v>#REF!</v>
      </c>
      <c r="AG3" t="e">
        <f>AND(#REF!,"AAAAAG86bCA=")</f>
        <v>#REF!</v>
      </c>
      <c r="AH3" t="e">
        <f>AND(#REF!,"AAAAAG86bCE=")</f>
        <v>#REF!</v>
      </c>
      <c r="AI3" t="e">
        <f>AND(#REF!,"AAAAAG86bCI=")</f>
        <v>#REF!</v>
      </c>
      <c r="AJ3" t="e">
        <f>AND(#REF!,"AAAAAG86bCM=")</f>
        <v>#REF!</v>
      </c>
      <c r="AK3" t="e">
        <f>AND(#REF!,"AAAAAG86bCQ=")</f>
        <v>#REF!</v>
      </c>
      <c r="AL3" t="e">
        <f>IF(#REF!,"AAAAAG86bCU=",0)</f>
        <v>#REF!</v>
      </c>
      <c r="AM3" t="e">
        <f>AND(#REF!,"AAAAAG86bCY=")</f>
        <v>#REF!</v>
      </c>
      <c r="AN3" t="e">
        <f>AND(#REF!,"AAAAAG86bCc=")</f>
        <v>#REF!</v>
      </c>
      <c r="AO3" t="e">
        <f>AND(#REF!,"AAAAAG86bCg=")</f>
        <v>#REF!</v>
      </c>
      <c r="AP3" t="e">
        <f>AND(#REF!,"AAAAAG86bCk=")</f>
        <v>#REF!</v>
      </c>
      <c r="AQ3" t="e">
        <f>AND(#REF!,"AAAAAG86bCo=")</f>
        <v>#REF!</v>
      </c>
      <c r="AR3" t="e">
        <f>AND(#REF!,"AAAAAG86bCs=")</f>
        <v>#REF!</v>
      </c>
      <c r="AS3" t="e">
        <f>AND(#REF!,"AAAAAG86bCw=")</f>
        <v>#REF!</v>
      </c>
      <c r="AT3" t="e">
        <f>AND(#REF!,"AAAAAG86bC0=")</f>
        <v>#REF!</v>
      </c>
      <c r="AU3" t="e">
        <f>AND(#REF!,"AAAAAG86bC4=")</f>
        <v>#REF!</v>
      </c>
      <c r="AV3" t="e">
        <f>IF(#REF!,"AAAAAG86bC8=",0)</f>
        <v>#REF!</v>
      </c>
      <c r="AW3" t="e">
        <f>AND(#REF!,"AAAAAG86bDA=")</f>
        <v>#REF!</v>
      </c>
      <c r="AX3" t="e">
        <f>AND(#REF!,"AAAAAG86bDE=")</f>
        <v>#REF!</v>
      </c>
      <c r="AY3" t="e">
        <f>AND(#REF!,"AAAAAG86bDI=")</f>
        <v>#REF!</v>
      </c>
      <c r="AZ3" t="e">
        <f>AND(#REF!,"AAAAAG86bDM=")</f>
        <v>#REF!</v>
      </c>
      <c r="BA3" t="e">
        <f>AND(#REF!,"AAAAAG86bDQ=")</f>
        <v>#REF!</v>
      </c>
      <c r="BB3" t="e">
        <f>AND(#REF!,"AAAAAG86bDU=")</f>
        <v>#REF!</v>
      </c>
      <c r="BC3" t="e">
        <f>AND(#REF!,"AAAAAG86bDY=")</f>
        <v>#REF!</v>
      </c>
      <c r="BD3" t="e">
        <f>AND(#REF!,"AAAAAG86bDc=")</f>
        <v>#REF!</v>
      </c>
      <c r="BE3" t="e">
        <f>AND(#REF!,"AAAAAG86bDg=")</f>
        <v>#REF!</v>
      </c>
      <c r="BF3" t="e">
        <f>IF(#REF!,"AAAAAG86bDk=",0)</f>
        <v>#REF!</v>
      </c>
      <c r="BG3" t="e">
        <f>AND(#REF!,"AAAAAG86bDo=")</f>
        <v>#REF!</v>
      </c>
      <c r="BH3" t="e">
        <f>AND(#REF!,"AAAAAG86bDs=")</f>
        <v>#REF!</v>
      </c>
      <c r="BI3" t="e">
        <f>AND(#REF!,"AAAAAG86bDw=")</f>
        <v>#REF!</v>
      </c>
      <c r="BJ3" t="e">
        <f>AND(#REF!,"AAAAAG86bD0=")</f>
        <v>#REF!</v>
      </c>
      <c r="BK3" t="e">
        <f>AND(#REF!,"AAAAAG86bD4=")</f>
        <v>#REF!</v>
      </c>
      <c r="BL3" t="e">
        <f>AND(#REF!,"AAAAAG86bD8=")</f>
        <v>#REF!</v>
      </c>
      <c r="BM3" t="e">
        <f>AND(#REF!,"AAAAAG86bEA=")</f>
        <v>#REF!</v>
      </c>
      <c r="BN3" t="e">
        <f>AND(#REF!,"AAAAAG86bEE=")</f>
        <v>#REF!</v>
      </c>
      <c r="BO3" t="e">
        <f>AND(#REF!,"AAAAAG86bEI=")</f>
        <v>#REF!</v>
      </c>
      <c r="BP3" t="e">
        <f>IF(#REF!,"AAAAAG86bEM=",0)</f>
        <v>#REF!</v>
      </c>
      <c r="BQ3" t="e">
        <f>AND(#REF!,"AAAAAG86bEQ=")</f>
        <v>#REF!</v>
      </c>
      <c r="BR3" t="e">
        <f>AND(#REF!,"AAAAAG86bEU=")</f>
        <v>#REF!</v>
      </c>
      <c r="BS3" t="e">
        <f>AND(#REF!,"AAAAAG86bEY=")</f>
        <v>#REF!</v>
      </c>
      <c r="BT3" t="e">
        <f>AND(#REF!,"AAAAAG86bEc=")</f>
        <v>#REF!</v>
      </c>
      <c r="BU3" t="e">
        <f>AND(#REF!,"AAAAAG86bEg=")</f>
        <v>#REF!</v>
      </c>
      <c r="BV3" t="e">
        <f>AND(#REF!,"AAAAAG86bEk=")</f>
        <v>#REF!</v>
      </c>
      <c r="BW3" t="e">
        <f>AND(#REF!,"AAAAAG86bEo=")</f>
        <v>#REF!</v>
      </c>
      <c r="BX3" t="e">
        <f>AND(#REF!,"AAAAAG86bEs=")</f>
        <v>#REF!</v>
      </c>
      <c r="BY3" t="e">
        <f>AND(#REF!,"AAAAAG86bEw=")</f>
        <v>#REF!</v>
      </c>
      <c r="BZ3" t="e">
        <f>IF(#REF!,"AAAAAG86bE0=",0)</f>
        <v>#REF!</v>
      </c>
      <c r="CA3" t="e">
        <f>AND(#REF!,"AAAAAG86bE4=")</f>
        <v>#REF!</v>
      </c>
      <c r="CB3" t="e">
        <f>AND(#REF!,"AAAAAG86bE8=")</f>
        <v>#REF!</v>
      </c>
      <c r="CC3" t="e">
        <f>AND(#REF!,"AAAAAG86bFA=")</f>
        <v>#REF!</v>
      </c>
      <c r="CD3" t="e">
        <f>AND(#REF!,"AAAAAG86bFE=")</f>
        <v>#REF!</v>
      </c>
      <c r="CE3" t="e">
        <f>AND(#REF!,"AAAAAG86bFI=")</f>
        <v>#REF!</v>
      </c>
      <c r="CF3" t="e">
        <f>AND(#REF!,"AAAAAG86bFM=")</f>
        <v>#REF!</v>
      </c>
      <c r="CG3" t="e">
        <f>AND(#REF!,"AAAAAG86bFQ=")</f>
        <v>#REF!</v>
      </c>
      <c r="CH3" t="e">
        <f>AND(#REF!,"AAAAAG86bFU=")</f>
        <v>#REF!</v>
      </c>
      <c r="CI3" t="e">
        <f>AND(#REF!,"AAAAAG86bFY=")</f>
        <v>#REF!</v>
      </c>
      <c r="CJ3" t="e">
        <f>IF(#REF!,"AAAAAG86bFc=",0)</f>
        <v>#REF!</v>
      </c>
      <c r="CK3" t="e">
        <f>AND(#REF!,"AAAAAG86bFg=")</f>
        <v>#REF!</v>
      </c>
      <c r="CL3" t="e">
        <f>AND(#REF!,"AAAAAG86bFk=")</f>
        <v>#REF!</v>
      </c>
      <c r="CM3" t="e">
        <f>AND(#REF!,"AAAAAG86bFo=")</f>
        <v>#REF!</v>
      </c>
      <c r="CN3" t="e">
        <f>AND(#REF!,"AAAAAG86bFs=")</f>
        <v>#REF!</v>
      </c>
      <c r="CO3" t="e">
        <f>AND(#REF!,"AAAAAG86bFw=")</f>
        <v>#REF!</v>
      </c>
      <c r="CP3" t="e">
        <f>AND(#REF!,"AAAAAG86bF0=")</f>
        <v>#REF!</v>
      </c>
      <c r="CQ3" t="e">
        <f>AND(#REF!,"AAAAAG86bF4=")</f>
        <v>#REF!</v>
      </c>
      <c r="CR3" t="e">
        <f>AND(#REF!,"AAAAAG86bF8=")</f>
        <v>#REF!</v>
      </c>
      <c r="CS3" t="e">
        <f>AND(#REF!,"AAAAAG86bGA=")</f>
        <v>#REF!</v>
      </c>
      <c r="CT3" t="e">
        <f>IF(#REF!,"AAAAAG86bGE=",0)</f>
        <v>#REF!</v>
      </c>
      <c r="CU3" t="e">
        <f>AND(#REF!,"AAAAAG86bGI=")</f>
        <v>#REF!</v>
      </c>
      <c r="CV3" t="e">
        <f>AND(#REF!,"AAAAAG86bGM=")</f>
        <v>#REF!</v>
      </c>
      <c r="CW3" t="e">
        <f>AND(#REF!,"AAAAAG86bGQ=")</f>
        <v>#REF!</v>
      </c>
      <c r="CX3" t="e">
        <f>AND(#REF!,"AAAAAG86bGU=")</f>
        <v>#REF!</v>
      </c>
      <c r="CY3" t="e">
        <f>AND(#REF!,"AAAAAG86bGY=")</f>
        <v>#REF!</v>
      </c>
      <c r="CZ3" t="e">
        <f>AND(#REF!,"AAAAAG86bGc=")</f>
        <v>#REF!</v>
      </c>
      <c r="DA3" t="e">
        <f>AND(#REF!,"AAAAAG86bGg=")</f>
        <v>#REF!</v>
      </c>
      <c r="DB3" t="e">
        <f>AND(#REF!,"AAAAAG86bGk=")</f>
        <v>#REF!</v>
      </c>
      <c r="DC3" t="e">
        <f>AND(#REF!,"AAAAAG86bGo=")</f>
        <v>#REF!</v>
      </c>
      <c r="DD3" t="e">
        <f>IF(#REF!,"AAAAAG86bGs=",0)</f>
        <v>#REF!</v>
      </c>
      <c r="DE3" t="e">
        <f>AND(#REF!,"AAAAAG86bGw=")</f>
        <v>#REF!</v>
      </c>
      <c r="DF3" t="e">
        <f>AND(#REF!,"AAAAAG86bG0=")</f>
        <v>#REF!</v>
      </c>
      <c r="DG3" t="e">
        <f>AND(#REF!,"AAAAAG86bG4=")</f>
        <v>#REF!</v>
      </c>
      <c r="DH3" t="e">
        <f>AND(#REF!,"AAAAAG86bG8=")</f>
        <v>#REF!</v>
      </c>
      <c r="DI3" t="e">
        <f>AND(#REF!,"AAAAAG86bHA=")</f>
        <v>#REF!</v>
      </c>
      <c r="DJ3" t="e">
        <f>AND(#REF!,"AAAAAG86bHE=")</f>
        <v>#REF!</v>
      </c>
      <c r="DK3" t="e">
        <f>AND(#REF!,"AAAAAG86bHI=")</f>
        <v>#REF!</v>
      </c>
      <c r="DL3" t="e">
        <f>AND(#REF!,"AAAAAG86bHM=")</f>
        <v>#REF!</v>
      </c>
      <c r="DM3" t="e">
        <f>AND(#REF!,"AAAAAG86bHQ=")</f>
        <v>#REF!</v>
      </c>
      <c r="DN3" t="e">
        <f>IF(#REF!,"AAAAAG86bHU=",0)</f>
        <v>#REF!</v>
      </c>
      <c r="DO3" t="e">
        <f>AND(#REF!,"AAAAAG86bHY=")</f>
        <v>#REF!</v>
      </c>
      <c r="DP3" t="e">
        <f>AND(#REF!,"AAAAAG86bHc=")</f>
        <v>#REF!</v>
      </c>
      <c r="DQ3" t="e">
        <f>AND(#REF!,"AAAAAG86bHg=")</f>
        <v>#REF!</v>
      </c>
      <c r="DR3" t="e">
        <f>AND(#REF!,"AAAAAG86bHk=")</f>
        <v>#REF!</v>
      </c>
      <c r="DS3" t="e">
        <f>AND(#REF!,"AAAAAG86bHo=")</f>
        <v>#REF!</v>
      </c>
      <c r="DT3" t="e">
        <f>AND(#REF!,"AAAAAG86bHs=")</f>
        <v>#REF!</v>
      </c>
      <c r="DU3" t="e">
        <f>AND(#REF!,"AAAAAG86bHw=")</f>
        <v>#REF!</v>
      </c>
      <c r="DV3" t="e">
        <f>AND(#REF!,"AAAAAG86bH0=")</f>
        <v>#REF!</v>
      </c>
      <c r="DW3" t="e">
        <f>AND(#REF!,"AAAAAG86bH4=")</f>
        <v>#REF!</v>
      </c>
      <c r="DX3" t="e">
        <f>IF(#REF!,"AAAAAG86bH8=",0)</f>
        <v>#REF!</v>
      </c>
      <c r="DY3" t="e">
        <f>AND(#REF!,"AAAAAG86bIA=")</f>
        <v>#REF!</v>
      </c>
      <c r="DZ3" t="e">
        <f>AND(#REF!,"AAAAAG86bIE=")</f>
        <v>#REF!</v>
      </c>
      <c r="EA3" t="e">
        <f>AND(#REF!,"AAAAAG86bII=")</f>
        <v>#REF!</v>
      </c>
      <c r="EB3" t="e">
        <f>AND(#REF!,"AAAAAG86bIM=")</f>
        <v>#REF!</v>
      </c>
      <c r="EC3" t="e">
        <f>AND(#REF!,"AAAAAG86bIQ=")</f>
        <v>#REF!</v>
      </c>
      <c r="ED3" t="e">
        <f>AND(#REF!,"AAAAAG86bIU=")</f>
        <v>#REF!</v>
      </c>
      <c r="EE3" t="e">
        <f>AND(#REF!,"AAAAAG86bIY=")</f>
        <v>#REF!</v>
      </c>
      <c r="EF3" t="e">
        <f>AND(#REF!,"AAAAAG86bIc=")</f>
        <v>#REF!</v>
      </c>
      <c r="EG3" t="e">
        <f>AND(#REF!,"AAAAAG86bIg=")</f>
        <v>#REF!</v>
      </c>
      <c r="EH3" t="e">
        <f>IF(#REF!,"AAAAAG86bIk=",0)</f>
        <v>#REF!</v>
      </c>
      <c r="EI3" t="e">
        <f>AND(#REF!,"AAAAAG86bIo=")</f>
        <v>#REF!</v>
      </c>
      <c r="EJ3" t="e">
        <f>AND(#REF!,"AAAAAG86bIs=")</f>
        <v>#REF!</v>
      </c>
      <c r="EK3" t="e">
        <f>AND(#REF!,"AAAAAG86bIw=")</f>
        <v>#REF!</v>
      </c>
      <c r="EL3" t="e">
        <f>AND(#REF!,"AAAAAG86bI0=")</f>
        <v>#REF!</v>
      </c>
      <c r="EM3" t="e">
        <f>AND(#REF!,"AAAAAG86bI4=")</f>
        <v>#REF!</v>
      </c>
      <c r="EN3" t="e">
        <f>AND(#REF!,"AAAAAG86bI8=")</f>
        <v>#REF!</v>
      </c>
      <c r="EO3" t="e">
        <f>AND(#REF!,"AAAAAG86bJA=")</f>
        <v>#REF!</v>
      </c>
      <c r="EP3" t="e">
        <f>AND(#REF!,"AAAAAG86bJE=")</f>
        <v>#REF!</v>
      </c>
      <c r="EQ3" t="e">
        <f>AND(#REF!,"AAAAAG86bJI=")</f>
        <v>#REF!</v>
      </c>
      <c r="ER3" t="e">
        <f>IF(#REF!,"AAAAAG86bJM=",0)</f>
        <v>#REF!</v>
      </c>
      <c r="ES3" t="e">
        <f>AND(#REF!,"AAAAAG86bJQ=")</f>
        <v>#REF!</v>
      </c>
      <c r="ET3" t="e">
        <f>AND(#REF!,"AAAAAG86bJU=")</f>
        <v>#REF!</v>
      </c>
      <c r="EU3" t="e">
        <f>AND(#REF!,"AAAAAG86bJY=")</f>
        <v>#REF!</v>
      </c>
      <c r="EV3" t="e">
        <f>AND(#REF!,"AAAAAG86bJc=")</f>
        <v>#REF!</v>
      </c>
      <c r="EW3" t="e">
        <f>AND(#REF!,"AAAAAG86bJg=")</f>
        <v>#REF!</v>
      </c>
      <c r="EX3" t="e">
        <f>AND(#REF!,"AAAAAG86bJk=")</f>
        <v>#REF!</v>
      </c>
      <c r="EY3" t="e">
        <f>AND(#REF!,"AAAAAG86bJo=")</f>
        <v>#REF!</v>
      </c>
      <c r="EZ3" t="e">
        <f>AND(#REF!,"AAAAAG86bJs=")</f>
        <v>#REF!</v>
      </c>
      <c r="FA3" t="e">
        <f>AND(#REF!,"AAAAAG86bJw=")</f>
        <v>#REF!</v>
      </c>
      <c r="FB3" t="e">
        <f>IF(#REF!,"AAAAAG86bJ0=",0)</f>
        <v>#REF!</v>
      </c>
      <c r="FC3" t="e">
        <f>AND(#REF!,"AAAAAG86bJ4=")</f>
        <v>#REF!</v>
      </c>
      <c r="FD3" t="e">
        <f>AND(#REF!,"AAAAAG86bJ8=")</f>
        <v>#REF!</v>
      </c>
      <c r="FE3" t="e">
        <f>AND(#REF!,"AAAAAG86bKA=")</f>
        <v>#REF!</v>
      </c>
      <c r="FF3" t="e">
        <f>AND(#REF!,"AAAAAG86bKE=")</f>
        <v>#REF!</v>
      </c>
      <c r="FG3" t="e">
        <f>AND(#REF!,"AAAAAG86bKI=")</f>
        <v>#REF!</v>
      </c>
      <c r="FH3" t="e">
        <f>AND(#REF!,"AAAAAG86bKM=")</f>
        <v>#REF!</v>
      </c>
      <c r="FI3" t="e">
        <f>AND(#REF!,"AAAAAG86bKQ=")</f>
        <v>#REF!</v>
      </c>
      <c r="FJ3" t="e">
        <f>AND(#REF!,"AAAAAG86bKU=")</f>
        <v>#REF!</v>
      </c>
      <c r="FK3" t="e">
        <f>AND(#REF!,"AAAAAG86bKY=")</f>
        <v>#REF!</v>
      </c>
      <c r="FL3" t="e">
        <f>IF(#REF!,"AAAAAG86bKc=",0)</f>
        <v>#REF!</v>
      </c>
      <c r="FM3" t="e">
        <f>AND(#REF!,"AAAAAG86bKg=")</f>
        <v>#REF!</v>
      </c>
      <c r="FN3" t="e">
        <f>AND(#REF!,"AAAAAG86bKk=")</f>
        <v>#REF!</v>
      </c>
      <c r="FO3" t="e">
        <f>AND(#REF!,"AAAAAG86bKo=")</f>
        <v>#REF!</v>
      </c>
      <c r="FP3" t="e">
        <f>AND(#REF!,"AAAAAG86bKs=")</f>
        <v>#REF!</v>
      </c>
      <c r="FQ3" t="e">
        <f>AND(#REF!,"AAAAAG86bKw=")</f>
        <v>#REF!</v>
      </c>
      <c r="FR3" t="e">
        <f>AND(#REF!,"AAAAAG86bK0=")</f>
        <v>#REF!</v>
      </c>
      <c r="FS3" t="e">
        <f>AND(#REF!,"AAAAAG86bK4=")</f>
        <v>#REF!</v>
      </c>
      <c r="FT3" t="e">
        <f>AND(#REF!,"AAAAAG86bK8=")</f>
        <v>#REF!</v>
      </c>
      <c r="FU3" t="e">
        <f>AND(#REF!,"AAAAAG86bLA=")</f>
        <v>#REF!</v>
      </c>
      <c r="FV3" t="e">
        <f>IF(#REF!,"AAAAAG86bLE=",0)</f>
        <v>#REF!</v>
      </c>
      <c r="FW3" t="e">
        <f>AND(#REF!,"AAAAAG86bLI=")</f>
        <v>#REF!</v>
      </c>
      <c r="FX3" t="e">
        <f>AND(#REF!,"AAAAAG86bLM=")</f>
        <v>#REF!</v>
      </c>
      <c r="FY3" t="e">
        <f>AND(#REF!,"AAAAAG86bLQ=")</f>
        <v>#REF!</v>
      </c>
      <c r="FZ3" t="e">
        <f>AND(#REF!,"AAAAAG86bLU=")</f>
        <v>#REF!</v>
      </c>
      <c r="GA3" t="e">
        <f>AND(#REF!,"AAAAAG86bLY=")</f>
        <v>#REF!</v>
      </c>
      <c r="GB3" t="e">
        <f>AND(#REF!,"AAAAAG86bLc=")</f>
        <v>#REF!</v>
      </c>
      <c r="GC3" t="e">
        <f>AND(#REF!,"AAAAAG86bLg=")</f>
        <v>#REF!</v>
      </c>
      <c r="GD3" t="e">
        <f>AND(#REF!,"AAAAAG86bLk=")</f>
        <v>#REF!</v>
      </c>
      <c r="GE3" t="e">
        <f>AND(#REF!,"AAAAAG86bLo=")</f>
        <v>#REF!</v>
      </c>
      <c r="GF3" t="e">
        <f>IF(#REF!,"AAAAAG86bLs=",0)</f>
        <v>#REF!</v>
      </c>
      <c r="GG3" t="e">
        <f>AND(#REF!,"AAAAAG86bLw=")</f>
        <v>#REF!</v>
      </c>
      <c r="GH3" t="e">
        <f>AND(#REF!,"AAAAAG86bL0=")</f>
        <v>#REF!</v>
      </c>
      <c r="GI3" t="e">
        <f>AND(#REF!,"AAAAAG86bL4=")</f>
        <v>#REF!</v>
      </c>
      <c r="GJ3" t="e">
        <f>AND(#REF!,"AAAAAG86bL8=")</f>
        <v>#REF!</v>
      </c>
      <c r="GK3" t="e">
        <f>AND(#REF!,"AAAAAG86bMA=")</f>
        <v>#REF!</v>
      </c>
      <c r="GL3" t="e">
        <f>AND(#REF!,"AAAAAG86bME=")</f>
        <v>#REF!</v>
      </c>
      <c r="GM3" t="e">
        <f>AND(#REF!,"AAAAAG86bMI=")</f>
        <v>#REF!</v>
      </c>
      <c r="GN3" t="e">
        <f>AND(#REF!,"AAAAAG86bMM=")</f>
        <v>#REF!</v>
      </c>
      <c r="GO3" t="e">
        <f>AND(#REF!,"AAAAAG86bMQ=")</f>
        <v>#REF!</v>
      </c>
      <c r="GP3" t="e">
        <f>IF(#REF!,"AAAAAG86bMU=",0)</f>
        <v>#REF!</v>
      </c>
      <c r="GQ3" t="e">
        <f>AND(#REF!,"AAAAAG86bMY=")</f>
        <v>#REF!</v>
      </c>
      <c r="GR3" t="e">
        <f>AND(#REF!,"AAAAAG86bMc=")</f>
        <v>#REF!</v>
      </c>
      <c r="GS3" t="e">
        <f>AND(#REF!,"AAAAAG86bMg=")</f>
        <v>#REF!</v>
      </c>
      <c r="GT3" t="e">
        <f>AND(#REF!,"AAAAAG86bMk=")</f>
        <v>#REF!</v>
      </c>
      <c r="GU3" t="e">
        <f>AND(#REF!,"AAAAAG86bMo=")</f>
        <v>#REF!</v>
      </c>
      <c r="GV3" t="e">
        <f>AND(#REF!,"AAAAAG86bMs=")</f>
        <v>#REF!</v>
      </c>
      <c r="GW3" t="e">
        <f>AND(#REF!,"AAAAAG86bMw=")</f>
        <v>#REF!</v>
      </c>
      <c r="GX3" t="e">
        <f>AND(#REF!,"AAAAAG86bM0=")</f>
        <v>#REF!</v>
      </c>
      <c r="GY3" t="e">
        <f>AND(#REF!,"AAAAAG86bM4=")</f>
        <v>#REF!</v>
      </c>
      <c r="GZ3" t="e">
        <f>IF(#REF!,"AAAAAG86bM8=",0)</f>
        <v>#REF!</v>
      </c>
      <c r="HA3" t="e">
        <f>IF(#REF!,"AAAAAG86bNA=",0)</f>
        <v>#REF!</v>
      </c>
      <c r="HB3" t="e">
        <f>IF(#REF!,"AAAAAG86bNE=",0)</f>
        <v>#REF!</v>
      </c>
      <c r="HC3" t="e">
        <f>IF(#REF!,"AAAAAG86bNI=",0)</f>
        <v>#REF!</v>
      </c>
      <c r="HD3" t="e">
        <f>IF(#REF!,"AAAAAG86bNM=",0)</f>
        <v>#REF!</v>
      </c>
      <c r="HE3" t="e">
        <f>IF(#REF!,"AAAAAG86bNQ=",0)</f>
        <v>#REF!</v>
      </c>
      <c r="HF3" t="e">
        <f>IF(#REF!,"AAAAAG86bNU=",0)</f>
        <v>#REF!</v>
      </c>
      <c r="HG3" t="e">
        <f>IF(#REF!,"AAAAAG86bNY=",0)</f>
        <v>#REF!</v>
      </c>
      <c r="HH3" t="e">
        <f>IF(#REF!,"AAAAAG86bNc=",0)</f>
        <v>#REF!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SŠTZ Nový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SŠTZ Nový Jičín</dc:creator>
  <cp:keywords/>
  <dc:description/>
  <cp:lastModifiedBy>Jiří Trávníček</cp:lastModifiedBy>
  <cp:lastPrinted>2010-11-16T07:52:48Z</cp:lastPrinted>
  <dcterms:created xsi:type="dcterms:W3CDTF">2005-03-14T11:47:14Z</dcterms:created>
  <dcterms:modified xsi:type="dcterms:W3CDTF">2012-11-12T08:01:20Z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1aFZnnrY9Y8_YaBH97LdClLM23PE-83JbCyidOOKkrWw</vt:lpwstr>
  </property>
  <property fmtid="{D5CDD505-2E9C-101B-9397-08002B2CF9AE}" pid="4" name="Google.Documents.RevisionId">
    <vt:lpwstr>03183259503562474434</vt:lpwstr>
  </property>
  <property fmtid="{D5CDD505-2E9C-101B-9397-08002B2CF9AE}" pid="5" name="Google.Documents.PreviousRevisionId">
    <vt:lpwstr>06582056595946756957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